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tabRatio="601" activeTab="0"/>
  </bookViews>
  <sheets>
    <sheet name="resumen" sheetId="1" r:id="rId1"/>
    <sheet name="posg" sheetId="2" r:id="rId2"/>
    <sheet name="mult_x_caa" sheetId="3" r:id="rId3"/>
    <sheet name="posg_total" sheetId="4" r:id="rId4"/>
    <sheet name="lic" sheetId="5" r:id="rId5"/>
    <sheet name="tec" sheetId="6" r:id="rId6"/>
    <sheet name="bach" sheetId="7" r:id="rId7"/>
    <sheet name="iupe" sheetId="8" r:id="rId8"/>
    <sheet name="sua" sheetId="9" r:id="rId9"/>
  </sheets>
  <externalReferences>
    <externalReference r:id="rId12"/>
    <externalReference r:id="rId13"/>
  </externalReferences>
  <definedNames>
    <definedName name="DATABASE" localSheetId="6">'bach'!$B$11:$K$26</definedName>
    <definedName name="DATABASE" localSheetId="1">'posg'!$A$9:$M$271</definedName>
    <definedName name="ok">'[1]9119B'!$A$1:$L$312</definedName>
    <definedName name="pobescsumada" localSheetId="3">#REF!</definedName>
    <definedName name="pobescsumada" localSheetId="0">#REF!</definedName>
    <definedName name="pobescsumada">#REF!</definedName>
    <definedName name="_xlnm.Print_Titles" localSheetId="6">'bach'!$2:$8</definedName>
    <definedName name="_xlnm.Print_Titles" localSheetId="4">'lic'!$1:$8</definedName>
    <definedName name="_xlnm.Print_Titles" localSheetId="2">'mult_x_caa'!$1:$9</definedName>
    <definedName name="_xlnm.Print_Titles" localSheetId="1">'posg'!$1:$9</definedName>
    <definedName name="_xlnm.Print_Titles" localSheetId="3">'posg_total'!$2:$8</definedName>
    <definedName name="_xlnm.Print_Titles" localSheetId="8">'sua'!$2:$8</definedName>
  </definedNames>
  <calcPr fullCalcOnLoad="1"/>
</workbook>
</file>

<file path=xl/sharedStrings.xml><?xml version="1.0" encoding="utf-8"?>
<sst xmlns="http://schemas.openxmlformats.org/spreadsheetml/2006/main" count="728" uniqueCount="331">
  <si>
    <t>Arquitectura</t>
  </si>
  <si>
    <t>Arquitectura de Paisaje</t>
  </si>
  <si>
    <t>Diseño Industrial</t>
  </si>
  <si>
    <t>Urbanismo</t>
  </si>
  <si>
    <t>Escuela Nacional de Artes Plásticas</t>
  </si>
  <si>
    <t>Artes Visuales</t>
  </si>
  <si>
    <t>Diseño Gráfico</t>
  </si>
  <si>
    <t>Diseño y Comunicación Visual</t>
  </si>
  <si>
    <t>Facultad de Ciencias</t>
  </si>
  <si>
    <t>Actuaría</t>
  </si>
  <si>
    <t>Ciencias de la Computación</t>
  </si>
  <si>
    <t>Física</t>
  </si>
  <si>
    <t>Matemáticas</t>
  </si>
  <si>
    <t>Biología</t>
  </si>
  <si>
    <t>Facultad de Ciencias Políticas y Sociales</t>
  </si>
  <si>
    <t>Ciencias de la Comunicación y Periodismo</t>
  </si>
  <si>
    <t>Ciencias Políticas y Administración Pública</t>
  </si>
  <si>
    <t>Relaciones Internacionales</t>
  </si>
  <si>
    <t>Sociología</t>
  </si>
  <si>
    <t>Facultad de Química</t>
  </si>
  <si>
    <t>Ingeniería Química</t>
  </si>
  <si>
    <t>Ingeniería Química Metalúrgica</t>
  </si>
  <si>
    <t>Química</t>
  </si>
  <si>
    <t>Química en Alimentos</t>
  </si>
  <si>
    <t>Química Farmacéutica Biológica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</si>
  <si>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</si>
  <si>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</si>
  <si>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</si>
  <si>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</si>
  <si>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</si>
  <si>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</si>
  <si>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</si>
  <si>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</si>
  <si>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</si>
  <si>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</si>
  <si>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Enfermería</t>
  </si>
  <si>
    <t>Facultad de Filosofía y Letras</t>
  </si>
  <si>
    <t>Geografía</t>
  </si>
  <si>
    <t>Bibliotecología</t>
  </si>
  <si>
    <t>Estudios Latinoamericanos</t>
  </si>
  <si>
    <t>Filosofía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</si>
  <si>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</si>
  <si>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</si>
  <si>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</si>
  <si>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</si>
  <si>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</si>
  <si>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</si>
  <si>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</si>
  <si>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de Minas y Metalurgia</t>
  </si>
  <si>
    <t>Ingeniería Eléctrica y Electrónica</t>
  </si>
  <si>
    <t>Ingeniería en Computación</t>
  </si>
  <si>
    <t>Ingeniería Geofísica</t>
  </si>
  <si>
    <t>Ingeniería Geológica</t>
  </si>
  <si>
    <t>Ingeniería Industrial</t>
  </si>
  <si>
    <t>Ingeniería Mecánica</t>
  </si>
  <si>
    <t>Ingeniería Mecánica Eléctrica</t>
  </si>
  <si>
    <t>Ingeniería Petrolera</t>
  </si>
  <si>
    <t>Ingeniería Topográfica y Geodésica</t>
  </si>
  <si>
    <t>Facultad de Medicina</t>
  </si>
  <si>
    <t>Médico Cirujano</t>
  </si>
  <si>
    <t>Escuela Nacional de Música</t>
  </si>
  <si>
    <t>Canto</t>
  </si>
  <si>
    <t>Composición</t>
  </si>
  <si>
    <t>Educación Musical</t>
  </si>
  <si>
    <t>Etnomusicología</t>
  </si>
  <si>
    <t>Instrumentista</t>
  </si>
  <si>
    <t>Piano</t>
  </si>
  <si>
    <t>Facultad de Odontología</t>
  </si>
  <si>
    <t>Cirujano Dentista</t>
  </si>
  <si>
    <t>Escuela Nacional de Trabajo Social</t>
  </si>
  <si>
    <t>Trabajo Social</t>
  </si>
  <si>
    <t>Facultad de Medicina Veterinaria y Zootecnia</t>
  </si>
  <si>
    <t>Medicina Veterinaria y Zootecnia</t>
  </si>
  <si>
    <t>Facultad de Psicología</t>
  </si>
  <si>
    <t>Psicología</t>
  </si>
  <si>
    <t>Facultad de Estudios Superiores Cuautitlán</t>
  </si>
  <si>
    <t>Ingeniería en Alimentos</t>
  </si>
  <si>
    <t>Química Industrial</t>
  </si>
  <si>
    <t>Ingeniería Agrícola</t>
  </si>
  <si>
    <t>Escuela Nacional de Estudios Profesionales Acatlán</t>
  </si>
  <si>
    <t>Matemáticas Aplicadas y Computación</t>
  </si>
  <si>
    <t>Enseñanza del Idioma Inglés</t>
  </si>
  <si>
    <t>Escuela Nacional de Estudios Profesionales Iztacala</t>
  </si>
  <si>
    <t>Optometría</t>
  </si>
  <si>
    <t>Escuela Nacional de Estudios Profesionales Aragón</t>
  </si>
  <si>
    <t>Planificación para el Desarrollo Agropecuario</t>
  </si>
  <si>
    <t>Facultad de Estudios Superiores Zaragoza</t>
  </si>
  <si>
    <t>Primer Ingreso</t>
  </si>
  <si>
    <t>Reingreso</t>
  </si>
  <si>
    <t>Población</t>
  </si>
  <si>
    <t xml:space="preserve"> Hombres</t>
  </si>
  <si>
    <t xml:space="preserve">   Mujeres</t>
  </si>
  <si>
    <t>Total</t>
  </si>
  <si>
    <t>-</t>
  </si>
  <si>
    <t xml:space="preserve">Contaduría </t>
  </si>
  <si>
    <t xml:space="preserve">Geografía </t>
  </si>
  <si>
    <t xml:space="preserve">Lengua y Literaturas Hispánicas </t>
  </si>
  <si>
    <t xml:space="preserve">Pedagogía </t>
  </si>
  <si>
    <t>Comunicación y Periodismo</t>
  </si>
  <si>
    <t>T O T A L</t>
  </si>
  <si>
    <t>FUENTE: Dirección General de Administración Escolar, UNAM.</t>
  </si>
  <si>
    <t>TÉCNICO</t>
  </si>
  <si>
    <t>Hombres</t>
  </si>
  <si>
    <t>Mujeres</t>
  </si>
  <si>
    <t xml:space="preserve">     Total</t>
  </si>
  <si>
    <t xml:space="preserve">  Población</t>
  </si>
  <si>
    <t xml:space="preserve">  Total</t>
  </si>
  <si>
    <t>Especialización</t>
  </si>
  <si>
    <t>LICENCIATURA</t>
  </si>
  <si>
    <t>1999-2000</t>
  </si>
  <si>
    <t xml:space="preserve">   Reingreso</t>
  </si>
  <si>
    <t>Escuela Nacional Preparatoria</t>
  </si>
  <si>
    <t>Plantel 2 Erasmo Castellanos Quinto</t>
  </si>
  <si>
    <t xml:space="preserve">                Escuela Nacional de Música, UNAM.</t>
  </si>
  <si>
    <t>Plantel</t>
  </si>
  <si>
    <t>ESCUELA NACIONAL PREPARATORIA</t>
  </si>
  <si>
    <t>Plantel 1 Gabino Barreda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</si>
  <si>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</si>
  <si>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</si>
  <si>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</si>
  <si>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</si>
  <si>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</si>
  <si>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</si>
  <si>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</si>
  <si>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</si>
  <si>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</si>
  <si>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</si>
  <si>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</si>
  <si>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</si>
  <si>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</si>
  <si>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Posgrado</t>
  </si>
  <si>
    <t>Licenciatura</t>
  </si>
  <si>
    <t>Bachillerato</t>
  </si>
  <si>
    <t>Sistema Escolarizado</t>
  </si>
  <si>
    <t>Colegio de Ciencias y Humanidades</t>
  </si>
  <si>
    <t>Iniciación Universitaria</t>
  </si>
  <si>
    <t>Maestría</t>
  </si>
  <si>
    <t>Doctorado</t>
  </si>
  <si>
    <t>PROGRAMAS NO ADECUADOS</t>
  </si>
  <si>
    <t>Facultad de Arquitectura</t>
  </si>
  <si>
    <t>Cubiertas Ligeras</t>
  </si>
  <si>
    <t>Valuación Inmobiliaria</t>
  </si>
  <si>
    <t>Ciencias (Astronomía)</t>
  </si>
  <si>
    <t>Ciencias (Biología Animal)</t>
  </si>
  <si>
    <t>Ciencias (Biología Celular)</t>
  </si>
  <si>
    <t>Ciencias (Biología de Sistemas y Recursos Acuáticos)</t>
  </si>
  <si>
    <t>Ciencias (Biología Vegetal)</t>
  </si>
  <si>
    <t>Ciencias (Biología)</t>
  </si>
  <si>
    <t>Ciencias (Ciencia de Materiales)</t>
  </si>
  <si>
    <t>Ciencias (Ecología y Ciencias Ambientales)</t>
  </si>
  <si>
    <t>Ciencias (Edafología)</t>
  </si>
  <si>
    <t>Ciencias (Enseñanza e Historia de la Biología)</t>
  </si>
  <si>
    <t>Ciencias (Física)</t>
  </si>
  <si>
    <t>Ciencias (Geología)</t>
  </si>
  <si>
    <t>Ciencias (Matemáticas)</t>
  </si>
  <si>
    <t>Administración Pública</t>
  </si>
  <si>
    <t>Ciencia Política</t>
  </si>
  <si>
    <t>Ciencias de la Comunicación</t>
  </si>
  <si>
    <t>Auditoría</t>
  </si>
  <si>
    <t>Finanzas</t>
  </si>
  <si>
    <t>Fiscal</t>
  </si>
  <si>
    <t>Administración (Organizaciones)</t>
  </si>
  <si>
    <t>Comercio Exterior</t>
  </si>
  <si>
    <t>Derecho Civil</t>
  </si>
  <si>
    <t>Derecho Constitucional y Administrativo</t>
  </si>
  <si>
    <t>Derecho Financiero</t>
  </si>
  <si>
    <t>Derecho Fiscal</t>
  </si>
  <si>
    <t>Derecho Internacional</t>
  </si>
  <si>
    <t>Derecho Penal</t>
  </si>
  <si>
    <t>Procuración y Administración de Justicia</t>
  </si>
  <si>
    <t>Ciencias Económicas</t>
  </si>
  <si>
    <t>Enseñanza Superior</t>
  </si>
  <si>
    <t>Estudios Mesoamericanos</t>
  </si>
  <si>
    <t>Filosofía de la Ciencia</t>
  </si>
  <si>
    <t>Historia (Historia de México)</t>
  </si>
  <si>
    <t>Historia (Historia del Arte)</t>
  </si>
  <si>
    <t>Letras (Letras Clásicas)</t>
  </si>
  <si>
    <t>Letras (Lingüística Hispánica)</t>
  </si>
  <si>
    <t>Letras (Literatura Española)</t>
  </si>
  <si>
    <t>Letras (Literatura Iberoamericana)</t>
  </si>
  <si>
    <t>Letras (Literatura Mexicana)</t>
  </si>
  <si>
    <t>Literatura Comparada</t>
  </si>
  <si>
    <t>Antropología</t>
  </si>
  <si>
    <t>Historia del Arte</t>
  </si>
  <si>
    <t>Lingüística Hispánica</t>
  </si>
  <si>
    <t>Literatura (Española, Iberoamericana y Mexicana)</t>
  </si>
  <si>
    <t>Seguridad de Instalaciones Industriales de Explotación Petrolera</t>
  </si>
  <si>
    <t>Ingeniería</t>
  </si>
  <si>
    <t>Medicina</t>
  </si>
  <si>
    <t>Ciencias Biomédicas</t>
  </si>
  <si>
    <t>Ciencias Médicas</t>
  </si>
  <si>
    <t>Ciencias Sociomédicas</t>
  </si>
  <si>
    <t>Psiquiatría</t>
  </si>
  <si>
    <t>Diagnóstico Veterinario</t>
  </si>
  <si>
    <t>Ciencias Veterinarias</t>
  </si>
  <si>
    <t>Cirugía Bucal</t>
  </si>
  <si>
    <t>Ortodoncia</t>
  </si>
  <si>
    <t>Odontología</t>
  </si>
  <si>
    <t>Análisis Experimental de la Conducta</t>
  </si>
  <si>
    <t>Psico-Biología</t>
  </si>
  <si>
    <t>Psicología (Psicología Clínica)</t>
  </si>
  <si>
    <t>Psicología Ambiental</t>
  </si>
  <si>
    <t>Psicología Educativa</t>
  </si>
  <si>
    <t>Psicología General Experimental</t>
  </si>
  <si>
    <t>Psicología Social</t>
  </si>
  <si>
    <t>Bioquímica Clínica</t>
  </si>
  <si>
    <t>Administración Industrial</t>
  </si>
  <si>
    <t>Ciencias Químicas (Fisicoquímica)</t>
  </si>
  <si>
    <t>Ciencias Químicas (Gestión de Tecnología)</t>
  </si>
  <si>
    <t>Ingeniería Química (Procesos)</t>
  </si>
  <si>
    <t>Metalurgia</t>
  </si>
  <si>
    <t>Ciencias Químicas</t>
  </si>
  <si>
    <t>Trabajo Social en el Sector Salud</t>
  </si>
  <si>
    <t>Control de Calidad</t>
  </si>
  <si>
    <t>Costos de la Construcción</t>
  </si>
  <si>
    <t>Geotecnia</t>
  </si>
  <si>
    <t>Instituciones Administrativas de Finanzas Públicas</t>
  </si>
  <si>
    <t>Educación Matemática</t>
  </si>
  <si>
    <t>Estudios México-Estados Unidos</t>
  </si>
  <si>
    <t>Política Criminal</t>
  </si>
  <si>
    <t>Puentes</t>
  </si>
  <si>
    <t>Derecho (Ciencias Penales)</t>
  </si>
  <si>
    <t>Economía (Financiera)</t>
  </si>
  <si>
    <t>Endoperiodontología</t>
  </si>
  <si>
    <t>Biología de la Reproducción</t>
  </si>
  <si>
    <t>Biología de Recursos Vegetales</t>
  </si>
  <si>
    <t>Investigación de Servicios de Salud</t>
  </si>
  <si>
    <t>Modificación de Conducta</t>
  </si>
  <si>
    <t>Neurociencias</t>
  </si>
  <si>
    <t>Psicología (Metodología de la Teoría en Investigación Conductual)</t>
  </si>
  <si>
    <t>Físico-Química (Métodos y Metrología)</t>
  </si>
  <si>
    <t>Ingeniería (Metal-Mecánica)</t>
  </si>
  <si>
    <t>Microbiología</t>
  </si>
  <si>
    <t>Producción Animal (Ovinos y Caprinos)</t>
  </si>
  <si>
    <t>Ciencias (Microbiología)</t>
  </si>
  <si>
    <t>Desarrollo Farmacéutico</t>
  </si>
  <si>
    <t>Estomatología en Atención Primaria</t>
  </si>
  <si>
    <t>Procesos Farmacéuticos</t>
  </si>
  <si>
    <t>Salud en el Trabajo y su Impacto Ambiental</t>
  </si>
  <si>
    <t>Ciencias (Biología de los Sistemas Humanos)</t>
  </si>
  <si>
    <t>Neuropsicología</t>
  </si>
  <si>
    <t>Psicología (Educación Especial)</t>
  </si>
  <si>
    <t>Estadística Aplicada</t>
  </si>
  <si>
    <t>Ciencias de la Tierra</t>
  </si>
  <si>
    <t>Estomatología del Niño y del Adolescente</t>
  </si>
  <si>
    <t>Enfermería (Plan Único)</t>
  </si>
  <si>
    <t>Ciencias (Neurobiología)</t>
  </si>
  <si>
    <t>Ciencias Biológicas</t>
  </si>
  <si>
    <t>Ciencias Bioquímicas</t>
  </si>
  <si>
    <t>Ciencias de la Administración</t>
  </si>
  <si>
    <t>Ciencias de la Producción y de la Salud Animal</t>
  </si>
  <si>
    <t>Ciencias de la Salud</t>
  </si>
  <si>
    <t>Ciencias del Mar y Limnología</t>
  </si>
  <si>
    <r>
      <t>a</t>
    </r>
    <r>
      <rPr>
        <sz val="8"/>
        <rFont val="Arial"/>
        <family val="2"/>
      </rPr>
      <t xml:space="preserve">  Las cifras de población corresponden al Sistema Escolarizado. Las del Sistema de Universidad Abierta se reportan en la tabla correspondiente.</t>
    </r>
  </si>
  <si>
    <r>
      <t>Ingeniería en Telecomunicaciones</t>
    </r>
    <r>
      <rPr>
        <vertAlign val="superscript"/>
        <sz val="10"/>
        <rFont val="Arial"/>
        <family val="2"/>
      </rPr>
      <t>a</t>
    </r>
  </si>
  <si>
    <t xml:space="preserve">            </t>
  </si>
  <si>
    <t>Producción Animal (Porcinos)</t>
  </si>
  <si>
    <t>Farmacia (Control de Medicamentos)</t>
  </si>
  <si>
    <t>Estructura Jurídico Económica de la Inversión Extranjera</t>
  </si>
  <si>
    <t>Medicina y Cirugía Veterinaria</t>
  </si>
  <si>
    <t>Bibliotecología y Estudios de la Información</t>
  </si>
  <si>
    <t>Ciencia e Ingeniería de Materiales</t>
  </si>
  <si>
    <t>Ciencias Odontológicas</t>
  </si>
  <si>
    <t>Letras</t>
  </si>
  <si>
    <t>Ciencias Políticas y Sociales</t>
  </si>
  <si>
    <t>Estudios Políticos y Sociales</t>
  </si>
  <si>
    <t>Gobierno y Asuntos Públicos</t>
  </si>
  <si>
    <t>Estudios en Relaciones Internacionales</t>
  </si>
  <si>
    <t>Comunicación</t>
  </si>
  <si>
    <t>PROGRAMAS ADECUADOS</t>
  </si>
  <si>
    <t>POSGRADO</t>
  </si>
  <si>
    <t xml:space="preserve">   Sistema Escolarizado</t>
  </si>
  <si>
    <t xml:space="preserve">   proceso de selección realizado a los alumnos asignados a las carreras de administración y contaduría de la propia facultad.</t>
  </si>
  <si>
    <t xml:space="preserve">   Producción Animal</t>
  </si>
  <si>
    <t xml:space="preserve">   proceso de selección realizado a los alumnos asignados a las carreras del área de las Ciencias Biológicas y de la Salud.</t>
  </si>
  <si>
    <t>POBLACIÓN ESCOLAR TOTAL</t>
  </si>
  <si>
    <r>
      <t>Programas No Adecuados</t>
    </r>
    <r>
      <rPr>
        <vertAlign val="superscript"/>
        <sz val="10"/>
        <rFont val="Arial"/>
        <family val="2"/>
      </rPr>
      <t>a</t>
    </r>
  </si>
  <si>
    <r>
      <t>Programas Adecuados</t>
    </r>
    <r>
      <rPr>
        <vertAlign val="superscript"/>
        <sz val="10"/>
        <rFont val="Arial"/>
        <family val="2"/>
      </rPr>
      <t>b</t>
    </r>
  </si>
  <si>
    <r>
      <t>Técnico Profesional</t>
    </r>
    <r>
      <rPr>
        <b/>
        <vertAlign val="superscript"/>
        <sz val="10"/>
        <rFont val="Arial"/>
        <family val="2"/>
      </rPr>
      <t>c</t>
    </r>
  </si>
  <si>
    <r>
      <t>Técnico</t>
    </r>
    <r>
      <rPr>
        <b/>
        <vertAlign val="superscript"/>
        <sz val="10"/>
        <rFont val="Arial"/>
        <family val="2"/>
      </rPr>
      <t>d</t>
    </r>
  </si>
  <si>
    <r>
      <t>Propedéutico de la Escuela Nacional de Música</t>
    </r>
    <r>
      <rPr>
        <b/>
        <vertAlign val="superscript"/>
        <sz val="10"/>
        <rFont val="Arial"/>
        <family val="2"/>
      </rPr>
      <t>e</t>
    </r>
  </si>
  <si>
    <r>
      <t>a</t>
    </r>
    <r>
      <rPr>
        <sz val="8"/>
        <rFont val="Arial"/>
        <family val="2"/>
      </rPr>
      <t xml:space="preserve">  Planes de Estudio en operación aprobados antes del 14 de diciembre de 1995.</t>
    </r>
  </si>
  <si>
    <r>
      <t>b</t>
    </r>
    <r>
      <rPr>
        <sz val="8"/>
        <rFont val="Arial"/>
        <family val="2"/>
      </rPr>
      <t xml:space="preserve">  Programas aprobados conforme al Reglamento de Estudios de Posgrado vigente.</t>
    </r>
  </si>
  <si>
    <r>
      <t xml:space="preserve">c </t>
    </r>
    <r>
      <rPr>
        <sz val="8"/>
        <rFont val="Arial"/>
        <family val="2"/>
      </rPr>
      <t xml:space="preserve"> Sólo se ofrece en la Escuela Nacional de Música.</t>
    </r>
  </si>
  <si>
    <r>
      <t>d</t>
    </r>
    <r>
      <rPr>
        <sz val="8"/>
        <rFont val="Arial"/>
        <family val="2"/>
      </rPr>
      <t xml:space="preserve">  Únicamente se imparte la carrera de Enfermería.</t>
    </r>
  </si>
  <si>
    <r>
      <t>e</t>
    </r>
    <r>
      <rPr>
        <sz val="8"/>
        <rFont val="Arial"/>
        <family val="2"/>
      </rPr>
      <t xml:space="preserve">  Prerrequisito de admisión a las carreras de la Escuela Nacional de Música.</t>
    </r>
  </si>
  <si>
    <r>
      <t>POSGRADO</t>
    </r>
    <r>
      <rPr>
        <b/>
        <vertAlign val="superscript"/>
        <sz val="7.5"/>
        <rFont val="Arial"/>
        <family val="2"/>
      </rPr>
      <t>a</t>
    </r>
  </si>
  <si>
    <r>
      <t>POBLACIÓN ESCOLAR DE LICENCIATURA</t>
    </r>
    <r>
      <rPr>
        <b/>
        <vertAlign val="superscript"/>
        <sz val="10"/>
        <rFont val="Arial"/>
        <family val="2"/>
      </rPr>
      <t>a</t>
    </r>
  </si>
  <si>
    <r>
      <t>b</t>
    </r>
    <r>
      <rPr>
        <sz val="8"/>
        <rFont val="Arial"/>
        <family val="2"/>
      </rPr>
      <t xml:space="preserve">  No incluye 718 alumnos de reingreso inscritos en una modalidad de examen extraordinario que se cursa durante el periodo escolar.</t>
    </r>
  </si>
  <si>
    <r>
      <t>Facultad de Arquitectura</t>
    </r>
    <r>
      <rPr>
        <vertAlign val="superscript"/>
        <sz val="7.5"/>
        <rFont val="Arial"/>
        <family val="2"/>
      </rPr>
      <t>b</t>
    </r>
  </si>
  <si>
    <r>
      <t>Comunicación Gráfica</t>
    </r>
    <r>
      <rPr>
        <vertAlign val="superscript"/>
        <sz val="7.5"/>
        <rFont val="Arial"/>
        <family val="2"/>
      </rPr>
      <t>c</t>
    </r>
  </si>
  <si>
    <r>
      <t>Informática</t>
    </r>
    <r>
      <rPr>
        <vertAlign val="superscript"/>
        <sz val="10"/>
        <rFont val="Arial"/>
        <family val="2"/>
      </rPr>
      <t>d</t>
    </r>
  </si>
  <si>
    <r>
      <t>c</t>
    </r>
    <r>
      <rPr>
        <sz val="8"/>
        <rFont val="Arial"/>
        <family val="2"/>
      </rPr>
      <t xml:space="preserve">  Estas carreras ya no se ofrecen para primer ingreso.</t>
    </r>
  </si>
  <si>
    <r>
      <t>d</t>
    </r>
    <r>
      <rPr>
        <sz val="8"/>
        <rFont val="Arial"/>
        <family val="2"/>
      </rPr>
      <t xml:space="preserve">  Esta carrera no tiene primer ingreso directo. Los 115 alumnos de primer ingreso que aparecen registrados, son el resultado de un segundo</t>
    </r>
  </si>
  <si>
    <r>
      <t>Ingeniería Mecánica Eléctrica</t>
    </r>
    <r>
      <rPr>
        <vertAlign val="superscript"/>
        <sz val="10"/>
        <rFont val="Arial"/>
        <family val="2"/>
      </rPr>
      <t>b</t>
    </r>
  </si>
  <si>
    <r>
      <t>Investigación Biomédica Básica</t>
    </r>
    <r>
      <rPr>
        <vertAlign val="superscript"/>
        <sz val="10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</si>
  <si>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 Esta carrera no tiene primer ingreso directo.</t>
    </r>
  </si>
  <si>
    <r>
      <t>b</t>
    </r>
    <r>
      <rPr>
        <sz val="8"/>
        <rFont val="Arial"/>
        <family val="2"/>
      </rPr>
      <t xml:space="preserve">  Esta carrera ya no se ofrece para primer ingreso.</t>
    </r>
  </si>
  <si>
    <r>
      <t>c</t>
    </r>
    <r>
      <rPr>
        <sz val="8"/>
        <rFont val="Arial"/>
        <family val="2"/>
      </rPr>
      <t xml:space="preserve">  Esta carrera no tiene primer ingreso directo. Los 16 alumnos de primer ingreso que aparecen registrados, son el resultado de un segundo</t>
    </r>
  </si>
  <si>
    <r>
      <t>Informática</t>
    </r>
    <r>
      <rPr>
        <vertAlign val="superscript"/>
        <sz val="10"/>
        <rFont val="Arial"/>
        <family val="2"/>
      </rPr>
      <t>a</t>
    </r>
  </si>
  <si>
    <r>
      <t>TÉCNICO PROFESIONAL</t>
    </r>
    <r>
      <rPr>
        <vertAlign val="superscript"/>
        <sz val="10"/>
        <rFont val="Arial"/>
        <family val="2"/>
      </rPr>
      <t>c</t>
    </r>
  </si>
  <si>
    <t>POBLACIÓN ESCOLAR DE BACHILLERATO</t>
  </si>
  <si>
    <t>POBLACIÓN ESCOLAR DE INICIACIÓN UNIVERSITARIA (SECUNDARIA)</t>
  </si>
  <si>
    <t>POBLACIÓN ESCOLAR DE PROPEDÉUTICO DE LA ESCUELA NACIONAL DE MÚSICA</t>
  </si>
  <si>
    <t>POBLACIÓN ESCOLAR DEL SISTEMA DE UNIVERSIDAD ABIERTA</t>
  </si>
  <si>
    <r>
      <t>c</t>
    </r>
    <r>
      <rPr>
        <sz val="8"/>
        <rFont val="Arial"/>
        <family val="2"/>
      </rPr>
      <t xml:space="preserve">  Se imparte en la Escuela Nacional de Música.</t>
    </r>
  </si>
  <si>
    <t>TOTAL POSGRADO</t>
  </si>
  <si>
    <r>
      <t>Especialización</t>
    </r>
    <r>
      <rPr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</si>
  <si>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Incluye el Sistema de Universidad Abierta.</t>
    </r>
  </si>
  <si>
    <t>Ingeniería Química (Ingeniería de Proyectos)</t>
  </si>
  <si>
    <r>
      <t>Diseño Gráfico</t>
    </r>
    <r>
      <rPr>
        <vertAlign val="superscript"/>
        <sz val="7.5"/>
        <rFont val="Arial"/>
        <family val="2"/>
      </rPr>
      <t>d</t>
    </r>
  </si>
  <si>
    <r>
      <t>TÉCNICO</t>
    </r>
    <r>
      <rPr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</si>
  <si>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Únicamente se imparte la carrera de Enfermería. Para ingresar se requiere haber cursado el nivel medio básico.</t>
    </r>
  </si>
  <si>
    <r>
      <t>b</t>
    </r>
    <r>
      <rPr>
        <sz val="8"/>
        <rFont val="Arial"/>
        <family val="2"/>
      </rPr>
      <t xml:space="preserve">  Las cifras de población del Sistema de Universidad Abierta se reportan en la tabla correspondiente.</t>
    </r>
  </si>
  <si>
    <r>
      <t>Escuela Nacional de Enfermería y Obstetricia</t>
    </r>
    <r>
      <rPr>
        <vertAlign val="superscript"/>
        <sz val="10"/>
        <rFont val="Arial"/>
        <family val="2"/>
      </rPr>
      <t>b</t>
    </r>
  </si>
  <si>
    <t>Lengua y Literaturas Modernas (Letras Alemanas)</t>
  </si>
  <si>
    <t>Lengua y Literaturas Modernas (Letras Francesas)</t>
  </si>
  <si>
    <t xml:space="preserve">Lengua y Literaturas Modernas (Letras Inglesas) </t>
  </si>
  <si>
    <t>Lengua y Literaturas Modernas (Letras Italianas)</t>
  </si>
  <si>
    <t>Lengua y Literaturas Modernas (Letras Inglesas)</t>
  </si>
  <si>
    <t xml:space="preserve">Lingüística </t>
  </si>
  <si>
    <t>Área / Programa</t>
  </si>
  <si>
    <t>CIENCIAS FÍSICO MATEMÁTICAS E INGENIERÍAS</t>
  </si>
  <si>
    <t>Ciencia e Ingeniería de la Computación</t>
  </si>
  <si>
    <t>Ciencias Físicas</t>
  </si>
  <si>
    <t>CIENCIAS BIOLÓGICAS Y DE LA SALUD</t>
  </si>
  <si>
    <t>CIENCIAS SOCIALES</t>
  </si>
  <si>
    <t>HUMANIDADES Y ARTES</t>
  </si>
  <si>
    <t>CIENCIAS BIOLÓGICAS Y DE LA SALUD(continuación)</t>
  </si>
  <si>
    <t xml:space="preserve">   Sistema de Universidad Abierta</t>
  </si>
  <si>
    <t>UNAM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</si>
</sst>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  <numFmt numFmtId="171" formatCode="0.0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7.5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7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24" applyFont="1" applyAlignment="1">
      <alignment horizontal="centerContinuous"/>
      <protection/>
    </xf>
    <xf numFmtId="0" fontId="6" fillId="0" borderId="0" xfId="24" applyFont="1" applyAlignment="1">
      <alignment horizontal="centerContinuous"/>
      <protection/>
    </xf>
    <xf numFmtId="0" fontId="6" fillId="0" borderId="0" xfId="24" applyFont="1">
      <alignment/>
      <protection/>
    </xf>
    <xf numFmtId="3" fontId="9" fillId="0" borderId="0" xfId="24" applyNumberFormat="1" applyFont="1" applyAlignment="1">
      <alignment horizontal="centerContinuous"/>
      <protection/>
    </xf>
    <xf numFmtId="0" fontId="6" fillId="0" borderId="1" xfId="24" applyFont="1" applyBorder="1">
      <alignment/>
      <protection/>
    </xf>
    <xf numFmtId="0" fontId="6" fillId="0" borderId="2" xfId="24" applyFont="1" applyBorder="1">
      <alignment/>
      <protection/>
    </xf>
    <xf numFmtId="0" fontId="10" fillId="0" borderId="0" xfId="24" applyFont="1" applyAlignment="1">
      <alignment horizontal="centerContinuous"/>
      <protection/>
    </xf>
    <xf numFmtId="0" fontId="10" fillId="0" borderId="0" xfId="24" applyFont="1">
      <alignment/>
      <protection/>
    </xf>
    <xf numFmtId="0" fontId="10" fillId="0" borderId="0" xfId="24" applyFont="1" applyAlignment="1" quotePrefix="1">
      <alignment horizontal="right"/>
      <protection/>
    </xf>
    <xf numFmtId="0" fontId="10" fillId="0" borderId="0" xfId="24" applyFont="1" applyAlignment="1">
      <alignment horizontal="right"/>
      <protection/>
    </xf>
    <xf numFmtId="0" fontId="10" fillId="0" borderId="0" xfId="24" applyFont="1" applyAlignment="1">
      <alignment horizontal="center"/>
      <protection/>
    </xf>
    <xf numFmtId="0" fontId="10" fillId="0" borderId="1" xfId="24" applyFont="1" applyBorder="1" applyAlignment="1">
      <alignment horizontal="left"/>
      <protection/>
    </xf>
    <xf numFmtId="0" fontId="10" fillId="0" borderId="1" xfId="24" applyFont="1" applyBorder="1" applyAlignment="1">
      <alignment horizontal="center"/>
      <protection/>
    </xf>
    <xf numFmtId="0" fontId="10" fillId="0" borderId="1" xfId="24" applyFont="1" applyBorder="1">
      <alignment/>
      <protection/>
    </xf>
    <xf numFmtId="0" fontId="6" fillId="0" borderId="0" xfId="24" applyFont="1" applyAlignment="1">
      <alignment horizontal="left"/>
      <protection/>
    </xf>
    <xf numFmtId="0" fontId="6" fillId="0" borderId="0" xfId="24" applyFont="1" applyAlignment="1">
      <alignment horizontal="center"/>
      <protection/>
    </xf>
    <xf numFmtId="0" fontId="6" fillId="0" borderId="0" xfId="24" applyFont="1" applyAlignment="1" applyProtection="1">
      <alignment horizontal="left"/>
      <protection/>
    </xf>
    <xf numFmtId="3" fontId="6" fillId="0" borderId="0" xfId="24" applyNumberFormat="1" applyFont="1">
      <alignment/>
      <protection/>
    </xf>
    <xf numFmtId="0" fontId="9" fillId="0" borderId="0" xfId="24" applyFont="1">
      <alignment/>
      <protection/>
    </xf>
    <xf numFmtId="1" fontId="6" fillId="0" borderId="0" xfId="24" applyNumberFormat="1" applyFont="1">
      <alignment/>
      <protection/>
    </xf>
    <xf numFmtId="1" fontId="6" fillId="0" borderId="0" xfId="24" applyNumberFormat="1" applyFont="1" applyProtection="1">
      <alignment/>
      <protection/>
    </xf>
    <xf numFmtId="3" fontId="6" fillId="0" borderId="0" xfId="24" applyNumberFormat="1" applyFont="1" applyAlignment="1">
      <alignment horizontal="right"/>
      <protection/>
    </xf>
    <xf numFmtId="3" fontId="6" fillId="0" borderId="0" xfId="24" applyNumberFormat="1" applyFont="1" applyProtection="1">
      <alignment/>
      <protection/>
    </xf>
    <xf numFmtId="49" fontId="6" fillId="0" borderId="0" xfId="24" applyNumberFormat="1" applyFont="1">
      <alignment/>
      <protection/>
    </xf>
    <xf numFmtId="1" fontId="9" fillId="0" borderId="0" xfId="24" applyNumberFormat="1" applyFont="1" applyProtection="1">
      <alignment/>
      <protection/>
    </xf>
    <xf numFmtId="1" fontId="6" fillId="0" borderId="0" xfId="24" applyNumberFormat="1" applyFont="1" applyAlignment="1" applyProtection="1" quotePrefix="1">
      <alignment horizontal="left"/>
      <protection/>
    </xf>
    <xf numFmtId="1" fontId="13" fillId="0" borderId="0" xfId="24" applyNumberFormat="1" applyFont="1" applyAlignment="1" applyProtection="1">
      <alignment horizontal="left"/>
      <protection/>
    </xf>
    <xf numFmtId="1" fontId="10" fillId="0" borderId="0" xfId="24" applyNumberFormat="1" applyFont="1" applyAlignment="1" applyProtection="1" quotePrefix="1">
      <alignment horizontal="left"/>
      <protection/>
    </xf>
    <xf numFmtId="0" fontId="13" fillId="0" borderId="0" xfId="24" applyFont="1">
      <alignment/>
      <protection/>
    </xf>
    <xf numFmtId="1" fontId="10" fillId="0" borderId="0" xfId="24" applyNumberFormat="1" applyFont="1" applyProtection="1">
      <alignment/>
      <protection/>
    </xf>
    <xf numFmtId="1" fontId="13" fillId="0" borderId="0" xfId="24" applyNumberFormat="1" applyFont="1" applyProtection="1">
      <alignment/>
      <protection/>
    </xf>
    <xf numFmtId="2" fontId="6" fillId="0" borderId="0" xfId="24" applyNumberFormat="1" applyFont="1">
      <alignment/>
      <protection/>
    </xf>
    <xf numFmtId="0" fontId="6" fillId="0" borderId="0" xfId="24" applyFont="1" applyAlignment="1" quotePrefix="1">
      <alignment horizontal="left"/>
      <protection/>
    </xf>
    <xf numFmtId="1" fontId="10" fillId="0" borderId="0" xfId="24" applyNumberFormat="1" applyFont="1" applyAlignment="1" applyProtection="1">
      <alignment horizontal="left"/>
      <protection/>
    </xf>
    <xf numFmtId="3" fontId="9" fillId="0" borderId="0" xfId="24" applyNumberFormat="1" applyFont="1" applyProtection="1">
      <alignment/>
      <protection/>
    </xf>
    <xf numFmtId="1" fontId="6" fillId="0" borderId="0" xfId="24" applyNumberFormat="1" applyFont="1" applyAlignment="1" applyProtection="1">
      <alignment horizontal="left"/>
      <protection/>
    </xf>
    <xf numFmtId="1" fontId="13" fillId="0" borderId="0" xfId="24" applyNumberFormat="1" applyFont="1" applyAlignment="1" applyProtection="1" quotePrefix="1">
      <alignment horizontal="left"/>
      <protection/>
    </xf>
    <xf numFmtId="3" fontId="6" fillId="0" borderId="2" xfId="24" applyNumberFormat="1" applyFont="1" applyBorder="1">
      <alignment/>
      <protection/>
    </xf>
    <xf numFmtId="3" fontId="6" fillId="0" borderId="1" xfId="24" applyNumberFormat="1" applyFont="1" applyBorder="1">
      <alignment/>
      <protection/>
    </xf>
    <xf numFmtId="0" fontId="6" fillId="0" borderId="0" xfId="24" applyFont="1" applyAlignment="1">
      <alignment horizontal="right"/>
      <protection/>
    </xf>
    <xf numFmtId="0" fontId="9" fillId="0" borderId="1" xfId="24" applyFont="1" applyBorder="1" applyAlignment="1">
      <alignment horizontal="centerContinuous"/>
      <protection/>
    </xf>
    <xf numFmtId="0" fontId="6" fillId="0" borderId="1" xfId="24" applyFont="1" applyBorder="1" applyAlignment="1">
      <alignment horizontal="centerContinuous"/>
      <protection/>
    </xf>
    <xf numFmtId="0" fontId="10" fillId="0" borderId="1" xfId="24" applyFont="1" applyBorder="1" applyAlignment="1">
      <alignment horizontal="right"/>
      <protection/>
    </xf>
    <xf numFmtId="0" fontId="10" fillId="0" borderId="1" xfId="24" applyFont="1" applyBorder="1" applyAlignment="1">
      <alignment horizontal="centerContinuous"/>
      <protection/>
    </xf>
    <xf numFmtId="0" fontId="6" fillId="0" borderId="0" xfId="24" applyNumberFormat="1" applyFont="1">
      <alignment/>
      <protection/>
    </xf>
    <xf numFmtId="1" fontId="6" fillId="0" borderId="1" xfId="24" applyNumberFormat="1" applyFont="1" applyBorder="1">
      <alignment/>
      <protection/>
    </xf>
    <xf numFmtId="0" fontId="13" fillId="0" borderId="0" xfId="24" applyFont="1" applyAlignment="1">
      <alignment horizontal="left"/>
      <protection/>
    </xf>
    <xf numFmtId="0" fontId="9" fillId="0" borderId="0" xfId="24" applyFont="1" applyAlignment="1">
      <alignment/>
      <protection/>
    </xf>
    <xf numFmtId="0" fontId="10" fillId="0" borderId="0" xfId="24" applyFont="1" applyAlignment="1">
      <alignment/>
      <protection/>
    </xf>
    <xf numFmtId="0" fontId="6" fillId="0" borderId="0" xfId="24" applyFont="1" applyBorder="1">
      <alignment/>
      <protection/>
    </xf>
    <xf numFmtId="1" fontId="6" fillId="0" borderId="0" xfId="24" applyNumberFormat="1" applyFont="1" applyBorder="1">
      <alignment/>
      <protection/>
    </xf>
    <xf numFmtId="3" fontId="6" fillId="0" borderId="0" xfId="24" applyNumberFormat="1" applyFont="1" applyBorder="1">
      <alignment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9" fillId="0" borderId="0" xfId="21" applyNumberFormat="1" applyFont="1" applyAlignment="1">
      <alignment horizontal="centerContinuous"/>
      <protection/>
    </xf>
    <xf numFmtId="0" fontId="6" fillId="0" borderId="0" xfId="21" applyFont="1" applyAlignment="1">
      <alignment horizontal="centerContinuous"/>
      <protection/>
    </xf>
    <xf numFmtId="3" fontId="6" fillId="0" borderId="0" xfId="21" applyNumberFormat="1" applyFont="1" applyAlignment="1">
      <alignment horizontal="centerContinuous"/>
      <protection/>
    </xf>
    <xf numFmtId="3" fontId="6" fillId="0" borderId="0" xfId="21" applyNumberFormat="1" applyFont="1">
      <alignment/>
      <protection/>
    </xf>
    <xf numFmtId="3" fontId="6" fillId="0" borderId="2" xfId="21" applyNumberFormat="1" applyFont="1" applyBorder="1">
      <alignment/>
      <protection/>
    </xf>
    <xf numFmtId="3" fontId="10" fillId="0" borderId="0" xfId="21" applyNumberFormat="1" applyFont="1" applyAlignment="1">
      <alignment horizontal="centerContinuous"/>
      <protection/>
    </xf>
    <xf numFmtId="3" fontId="10" fillId="0" borderId="0" xfId="21" applyNumberFormat="1" applyFont="1">
      <alignment/>
      <protection/>
    </xf>
    <xf numFmtId="3" fontId="10" fillId="0" borderId="0" xfId="21" applyNumberFormat="1" applyFont="1" applyAlignment="1">
      <alignment horizontal="right"/>
      <protection/>
    </xf>
    <xf numFmtId="3" fontId="6" fillId="0" borderId="1" xfId="21" applyNumberFormat="1" applyFont="1" applyBorder="1">
      <alignment/>
      <protection/>
    </xf>
    <xf numFmtId="0" fontId="6" fillId="0" borderId="0" xfId="21" applyFont="1">
      <alignment/>
      <protection/>
    </xf>
    <xf numFmtId="3" fontId="6" fillId="0" borderId="0" xfId="21" applyNumberFormat="1" applyFont="1" applyAlignment="1" quotePrefix="1">
      <alignment horizontal="left"/>
      <protection/>
    </xf>
    <xf numFmtId="0" fontId="10" fillId="0" borderId="0" xfId="21" applyFont="1">
      <alignment/>
      <protection/>
    </xf>
    <xf numFmtId="0" fontId="9" fillId="0" borderId="0" xfId="22" applyFont="1" applyAlignment="1">
      <alignment horizontal="centerContinuous"/>
      <protection/>
    </xf>
    <xf numFmtId="0" fontId="6" fillId="0" borderId="0" xfId="22" applyFont="1" applyAlignment="1">
      <alignment horizontal="centerContinuous"/>
      <protection/>
    </xf>
    <xf numFmtId="1" fontId="6" fillId="0" borderId="0" xfId="22" applyNumberFormat="1" applyFont="1" applyAlignment="1">
      <alignment horizontal="centerContinuous"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9" fillId="0" borderId="1" xfId="22" applyFont="1" applyBorder="1" applyAlignment="1">
      <alignment horizontal="centerContinuous"/>
      <protection/>
    </xf>
    <xf numFmtId="0" fontId="6" fillId="0" borderId="1" xfId="22" applyFont="1" applyBorder="1" applyAlignment="1">
      <alignment horizontal="centerContinuous"/>
      <protection/>
    </xf>
    <xf numFmtId="1" fontId="6" fillId="0" borderId="1" xfId="22" applyNumberFormat="1" applyFont="1" applyBorder="1" applyAlignment="1">
      <alignment horizontal="centerContinuous"/>
      <protection/>
    </xf>
    <xf numFmtId="1" fontId="10" fillId="0" borderId="0" xfId="22" applyNumberFormat="1" applyFont="1" applyAlignment="1">
      <alignment horizontal="centerContinuous"/>
      <protection/>
    </xf>
    <xf numFmtId="1" fontId="10" fillId="0" borderId="0" xfId="22" applyNumberFormat="1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14" fillId="0" borderId="0" xfId="22" applyFont="1" applyAlignment="1">
      <alignment horizontal="centerContinuous"/>
      <protection/>
    </xf>
    <xf numFmtId="0" fontId="10" fillId="0" borderId="0" xfId="22" applyFont="1" applyAlignment="1">
      <alignment/>
      <protection/>
    </xf>
    <xf numFmtId="1" fontId="10" fillId="0" borderId="0" xfId="22" applyNumberFormat="1" applyFont="1" applyAlignment="1">
      <alignment horizontal="right"/>
      <protection/>
    </xf>
    <xf numFmtId="0" fontId="10" fillId="0" borderId="0" xfId="22" applyFont="1" applyAlignment="1">
      <alignment horizontal="center"/>
      <protection/>
    </xf>
    <xf numFmtId="0" fontId="10" fillId="0" borderId="0" xfId="22" applyFont="1">
      <alignment/>
      <protection/>
    </xf>
    <xf numFmtId="0" fontId="14" fillId="0" borderId="1" xfId="22" applyFont="1" applyBorder="1" applyAlignment="1">
      <alignment horizontal="centerContinuous"/>
      <protection/>
    </xf>
    <xf numFmtId="0" fontId="10" fillId="0" borderId="1" xfId="22" applyFont="1" applyBorder="1" applyAlignment="1">
      <alignment/>
      <protection/>
    </xf>
    <xf numFmtId="1" fontId="10" fillId="0" borderId="1" xfId="22" applyNumberFormat="1" applyFont="1" applyBorder="1" applyAlignment="1">
      <alignment horizontal="centerContinuous"/>
      <protection/>
    </xf>
    <xf numFmtId="0" fontId="10" fillId="0" borderId="1" xfId="22" applyFont="1" applyBorder="1" applyAlignment="1">
      <alignment horizontal="centerContinuous"/>
      <protection/>
    </xf>
    <xf numFmtId="1" fontId="10" fillId="0" borderId="0" xfId="22" applyNumberFormat="1" applyFont="1">
      <alignment/>
      <protection/>
    </xf>
    <xf numFmtId="3" fontId="6" fillId="0" borderId="0" xfId="22" applyNumberFormat="1" applyFont="1">
      <alignment/>
      <protection/>
    </xf>
    <xf numFmtId="1" fontId="6" fillId="0" borderId="0" xfId="22" applyNumberFormat="1" applyFont="1">
      <alignment/>
      <protection/>
    </xf>
    <xf numFmtId="0" fontId="6" fillId="0" borderId="1" xfId="22" applyFont="1" applyBorder="1">
      <alignment/>
      <protection/>
    </xf>
    <xf numFmtId="1" fontId="6" fillId="0" borderId="1" xfId="22" applyNumberFormat="1" applyFont="1" applyBorder="1">
      <alignment/>
      <protection/>
    </xf>
    <xf numFmtId="0" fontId="6" fillId="0" borderId="0" xfId="22" applyFont="1" applyBorder="1">
      <alignment/>
      <protection/>
    </xf>
    <xf numFmtId="1" fontId="6" fillId="0" borderId="0" xfId="22" applyNumberFormat="1" applyFont="1" applyBorder="1">
      <alignment/>
      <protection/>
    </xf>
    <xf numFmtId="3" fontId="6" fillId="0" borderId="0" xfId="22" applyNumberFormat="1" applyFont="1" applyBorder="1">
      <alignment/>
      <protection/>
    </xf>
    <xf numFmtId="1" fontId="6" fillId="0" borderId="0" xfId="21" applyNumberFormat="1" applyFont="1">
      <alignment/>
      <protection/>
    </xf>
    <xf numFmtId="0" fontId="10" fillId="0" borderId="0" xfId="24" applyFont="1" applyBorder="1" applyAlignment="1">
      <alignment horizontal="centerContinuous"/>
      <protection/>
    </xf>
    <xf numFmtId="0" fontId="6" fillId="0" borderId="0" xfId="24" applyFont="1" applyBorder="1" applyAlignment="1">
      <alignment horizontal="centerContinuous"/>
      <protection/>
    </xf>
    <xf numFmtId="0" fontId="10" fillId="0" borderId="0" xfId="24" applyFont="1" applyBorder="1" applyAlignment="1" quotePrefix="1">
      <alignment horizontal="right"/>
      <protection/>
    </xf>
    <xf numFmtId="0" fontId="10" fillId="0" borderId="0" xfId="24" applyFont="1" applyBorder="1" applyAlignment="1">
      <alignment horizontal="right"/>
      <protection/>
    </xf>
    <xf numFmtId="0" fontId="10" fillId="0" borderId="1" xfId="24" applyFont="1" applyBorder="1" applyAlignment="1" quotePrefix="1">
      <alignment horizontal="right"/>
      <protection/>
    </xf>
    <xf numFmtId="3" fontId="9" fillId="0" borderId="0" xfId="24" applyNumberFormat="1" applyFont="1" applyBorder="1">
      <alignment/>
      <protection/>
    </xf>
    <xf numFmtId="3" fontId="9" fillId="0" borderId="0" xfId="24" applyNumberFormat="1" applyFont="1">
      <alignment/>
      <protection/>
    </xf>
    <xf numFmtId="0" fontId="12" fillId="0" borderId="0" xfId="24" applyFont="1">
      <alignment/>
      <protection/>
    </xf>
    <xf numFmtId="0" fontId="6" fillId="0" borderId="0" xfId="24" applyFont="1" applyBorder="1" applyAlignment="1" quotePrefix="1">
      <alignment horizontal="left"/>
      <protection/>
    </xf>
    <xf numFmtId="0" fontId="9" fillId="0" borderId="0" xfId="24" applyFont="1" applyBorder="1">
      <alignment/>
      <protection/>
    </xf>
    <xf numFmtId="0" fontId="13" fillId="0" borderId="0" xfId="24" applyFont="1" applyBorder="1">
      <alignment/>
      <protection/>
    </xf>
    <xf numFmtId="3" fontId="9" fillId="0" borderId="0" xfId="23" applyNumberFormat="1" applyFont="1" applyAlignment="1">
      <alignment horizontal="centerContinuous"/>
      <protection/>
    </xf>
    <xf numFmtId="3" fontId="6" fillId="0" borderId="0" xfId="23" applyNumberFormat="1" applyFont="1" applyAlignment="1">
      <alignment horizontal="centerContinuous"/>
      <protection/>
    </xf>
    <xf numFmtId="3" fontId="6" fillId="0" borderId="0" xfId="23" applyNumberFormat="1" applyFont="1" applyAlignment="1">
      <alignment/>
      <protection/>
    </xf>
    <xf numFmtId="3" fontId="6" fillId="0" borderId="0" xfId="23" applyNumberFormat="1" applyFont="1">
      <alignment/>
      <protection/>
    </xf>
    <xf numFmtId="3" fontId="9" fillId="0" borderId="2" xfId="23" applyNumberFormat="1" applyFont="1" applyBorder="1">
      <alignment/>
      <protection/>
    </xf>
    <xf numFmtId="3" fontId="6" fillId="0" borderId="2" xfId="23" applyNumberFormat="1" applyFont="1" applyBorder="1">
      <alignment/>
      <protection/>
    </xf>
    <xf numFmtId="3" fontId="10" fillId="0" borderId="0" xfId="23" applyNumberFormat="1" applyFont="1" applyAlignment="1">
      <alignment horizontal="centerContinuous"/>
      <protection/>
    </xf>
    <xf numFmtId="3" fontId="10" fillId="0" borderId="0" xfId="23" applyNumberFormat="1" applyFont="1" applyAlignment="1">
      <alignment horizontal="left"/>
      <protection/>
    </xf>
    <xf numFmtId="3" fontId="10" fillId="0" borderId="0" xfId="23" applyNumberFormat="1" applyFont="1" applyAlignment="1">
      <alignment horizontal="right"/>
      <protection/>
    </xf>
    <xf numFmtId="3" fontId="6" fillId="0" borderId="0" xfId="23" applyNumberFormat="1" applyFont="1" applyAlignment="1">
      <alignment horizontal="left"/>
      <protection/>
    </xf>
    <xf numFmtId="3" fontId="6" fillId="0" borderId="1" xfId="23" applyNumberFormat="1" applyFont="1" applyBorder="1">
      <alignment/>
      <protection/>
    </xf>
    <xf numFmtId="0" fontId="6" fillId="0" borderId="0" xfId="23" applyFont="1">
      <alignment/>
      <protection/>
    </xf>
    <xf numFmtId="1" fontId="6" fillId="0" borderId="0" xfId="23" applyNumberFormat="1" applyFont="1">
      <alignment/>
      <protection/>
    </xf>
    <xf numFmtId="3" fontId="6" fillId="0" borderId="0" xfId="23" applyNumberFormat="1" applyFont="1" applyAlignment="1" quotePrefix="1">
      <alignment horizontal="left"/>
      <protection/>
    </xf>
    <xf numFmtId="3" fontId="6" fillId="0" borderId="0" xfId="23" applyNumberFormat="1" applyFont="1" applyBorder="1">
      <alignment/>
      <protection/>
    </xf>
    <xf numFmtId="1" fontId="6" fillId="0" borderId="0" xfId="26" applyNumberFormat="1" applyFont="1">
      <alignment/>
      <protection/>
    </xf>
    <xf numFmtId="1" fontId="6" fillId="0" borderId="0" xfId="23" applyNumberFormat="1" applyFont="1" applyAlignment="1" quotePrefix="1">
      <alignment horizontal="left"/>
      <protection/>
    </xf>
    <xf numFmtId="1" fontId="10" fillId="0" borderId="0" xfId="23" applyNumberFormat="1" applyFont="1">
      <alignment/>
      <protection/>
    </xf>
    <xf numFmtId="1" fontId="10" fillId="0" borderId="1" xfId="23" applyNumberFormat="1" applyFont="1" applyBorder="1">
      <alignment/>
      <protection/>
    </xf>
    <xf numFmtId="1" fontId="6" fillId="0" borderId="1" xfId="23" applyNumberFormat="1" applyFont="1" applyBorder="1">
      <alignment/>
      <protection/>
    </xf>
    <xf numFmtId="3" fontId="6" fillId="0" borderId="0" xfId="23" applyNumberFormat="1" applyFont="1" applyAlignment="1" quotePrefix="1">
      <alignment/>
      <protection/>
    </xf>
    <xf numFmtId="3" fontId="10" fillId="0" borderId="0" xfId="23" applyNumberFormat="1" applyFont="1">
      <alignment/>
      <protection/>
    </xf>
    <xf numFmtId="49" fontId="6" fillId="0" borderId="0" xfId="21" applyNumberFormat="1" applyFont="1">
      <alignment/>
      <protection/>
    </xf>
    <xf numFmtId="3" fontId="6" fillId="0" borderId="1" xfId="22" applyNumberFormat="1" applyFont="1" applyBorder="1">
      <alignment/>
      <protection/>
    </xf>
    <xf numFmtId="3" fontId="6" fillId="0" borderId="0" xfId="21" applyNumberFormat="1" applyFont="1" applyAlignment="1">
      <alignment/>
      <protection/>
    </xf>
    <xf numFmtId="3" fontId="6" fillId="0" borderId="0" xfId="26" applyNumberFormat="1" applyFont="1">
      <alignment/>
      <protection/>
    </xf>
    <xf numFmtId="3" fontId="6" fillId="0" borderId="0" xfId="25" applyNumberFormat="1" applyFont="1">
      <alignment/>
      <protection/>
    </xf>
    <xf numFmtId="1" fontId="6" fillId="0" borderId="0" xfId="25" applyNumberFormat="1" applyFont="1">
      <alignment/>
      <protection/>
    </xf>
    <xf numFmtId="1" fontId="6" fillId="0" borderId="1" xfId="21" applyNumberFormat="1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24" applyFont="1" applyFill="1" applyBorder="1">
      <alignment/>
      <protection/>
    </xf>
    <xf numFmtId="1" fontId="6" fillId="0" borderId="0" xfId="0" applyNumberFormat="1" applyFont="1" applyAlignment="1">
      <alignment/>
    </xf>
    <xf numFmtId="3" fontId="6" fillId="0" borderId="0" xfId="24" applyNumberFormat="1" applyFont="1" applyAlignment="1">
      <alignment/>
      <protection/>
    </xf>
    <xf numFmtId="0" fontId="17" fillId="0" borderId="1" xfId="24" applyFont="1" applyBorder="1">
      <alignment/>
      <protection/>
    </xf>
    <xf numFmtId="0" fontId="17" fillId="0" borderId="0" xfId="24" applyFont="1" applyBorder="1">
      <alignment/>
      <protection/>
    </xf>
    <xf numFmtId="0" fontId="17" fillId="0" borderId="0" xfId="24" applyFont="1">
      <alignment/>
      <protection/>
    </xf>
    <xf numFmtId="3" fontId="17" fillId="0" borderId="0" xfId="24" applyNumberFormat="1" applyFont="1">
      <alignment/>
      <protection/>
    </xf>
    <xf numFmtId="1" fontId="17" fillId="0" borderId="0" xfId="24" applyNumberFormat="1" applyFont="1">
      <alignment/>
      <protection/>
    </xf>
    <xf numFmtId="0" fontId="16" fillId="0" borderId="0" xfId="24" applyFont="1" applyAlignment="1">
      <alignment horizontal="centerContinuous"/>
      <protection/>
    </xf>
    <xf numFmtId="0" fontId="16" fillId="0" borderId="0" xfId="24" applyFont="1" applyAlignment="1">
      <alignment/>
      <protection/>
    </xf>
    <xf numFmtId="3" fontId="16" fillId="0" borderId="0" xfId="24" applyNumberFormat="1" applyFont="1" applyAlignment="1">
      <alignment horizontal="centerContinuous"/>
      <protection/>
    </xf>
    <xf numFmtId="0" fontId="17" fillId="0" borderId="2" xfId="24" applyFont="1" applyBorder="1">
      <alignment/>
      <protection/>
    </xf>
    <xf numFmtId="1" fontId="17" fillId="0" borderId="0" xfId="24" applyNumberFormat="1" applyFont="1" applyBorder="1">
      <alignment/>
      <protection/>
    </xf>
    <xf numFmtId="3" fontId="17" fillId="0" borderId="0" xfId="24" applyNumberFormat="1" applyFont="1" applyBorder="1">
      <alignment/>
      <protection/>
    </xf>
    <xf numFmtId="1" fontId="17" fillId="0" borderId="0" xfId="24" applyNumberFormat="1" applyFont="1" applyAlignment="1" quotePrefix="1">
      <alignment horizontal="left"/>
      <protection/>
    </xf>
    <xf numFmtId="0" fontId="17" fillId="0" borderId="0" xfId="0" applyFont="1" applyAlignment="1">
      <alignment/>
    </xf>
    <xf numFmtId="3" fontId="17" fillId="0" borderId="1" xfId="24" applyNumberFormat="1" applyFont="1" applyBorder="1">
      <alignment/>
      <protection/>
    </xf>
    <xf numFmtId="3" fontId="9" fillId="0" borderId="0" xfId="24" applyNumberFormat="1" applyFont="1" applyAlignment="1">
      <alignment horizontal="center"/>
      <protection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1" fontId="9" fillId="0" borderId="0" xfId="24" applyNumberFormat="1" applyFont="1" applyBorder="1">
      <alignment/>
      <protection/>
    </xf>
    <xf numFmtId="0" fontId="9" fillId="0" borderId="0" xfId="24" applyFont="1" applyAlignment="1">
      <alignment horizontal="center"/>
      <protection/>
    </xf>
    <xf numFmtId="3" fontId="9" fillId="0" borderId="0" xfId="23" applyNumberFormat="1" applyFont="1" applyAlignment="1">
      <alignment horizontal="center"/>
      <protection/>
    </xf>
    <xf numFmtId="3" fontId="9" fillId="0" borderId="0" xfId="24" applyNumberFormat="1" applyFont="1" applyAlignment="1">
      <alignment horizontal="center"/>
      <protection/>
    </xf>
    <xf numFmtId="0" fontId="9" fillId="0" borderId="0" xfId="22" applyFont="1" applyAlignment="1">
      <alignment horizontal="center"/>
      <protection/>
    </xf>
    <xf numFmtId="3" fontId="9" fillId="0" borderId="0" xfId="21" applyNumberFormat="1" applyFont="1" applyAlignment="1">
      <alignment horizontal="center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e_bach" xfId="21"/>
    <cellStyle name="Normal_peba_aj" xfId="22"/>
    <cellStyle name="Normal_POBESC_3" xfId="23"/>
    <cellStyle name="Normal_poblac99" xfId="24"/>
    <cellStyle name="Normal_posg99" xfId="25"/>
    <cellStyle name="Normal_posgra98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mult_x_caa!#REF!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mult_x_caa!#REF!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graphicFrame>
      <xdr:nvGraphicFramePr>
        <xdr:cNvPr id="1" name="Chart 1"/>
        <xdr:cNvGraphicFramePr/>
      </xdr:nvGraphicFramePr>
      <xdr:xfrm>
        <a:off x="3857625" y="17773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s\MARY\eventual\Graficas%20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as_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L39"/>
  <sheetViews>
    <sheetView tabSelected="1" zoomScale="75" zoomScaleNormal="75" workbookViewId="0" topLeftCell="A1">
      <selection activeCell="I17" sqref="I17"/>
    </sheetView>
  </sheetViews>
  <sheetFormatPr defaultColWidth="11.421875" defaultRowHeight="12.75"/>
  <cols>
    <col min="1" max="1" width="1.7109375" style="4" customWidth="1"/>
    <col min="2" max="2" width="45.28125" style="4" customWidth="1"/>
    <col min="3" max="4" width="8.28125" style="4" customWidth="1"/>
    <col min="5" max="5" width="9.57421875" style="4" customWidth="1"/>
    <col min="6" max="6" width="3.140625" style="4" customWidth="1"/>
    <col min="7" max="8" width="8.28125" style="4" customWidth="1"/>
    <col min="9" max="9" width="9.7109375" style="4" customWidth="1"/>
    <col min="10" max="10" width="3.140625" style="4" customWidth="1"/>
    <col min="11" max="11" width="8.57421875" style="4" customWidth="1"/>
    <col min="12" max="12" width="2.28125" style="4" customWidth="1"/>
    <col min="13" max="16384" width="11.421875" style="4" customWidth="1"/>
  </cols>
  <sheetData>
    <row r="1" spans="1:11" ht="12.75">
      <c r="A1" s="160" t="s">
        <v>330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2.75" customHeight="1">
      <c r="A2" s="2" t="s">
        <v>275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.75" customHeight="1">
      <c r="A3" s="2" t="s">
        <v>109</v>
      </c>
      <c r="B3" s="2"/>
      <c r="C3" s="3"/>
      <c r="D3" s="3"/>
      <c r="E3" s="3"/>
      <c r="F3" s="3"/>
      <c r="G3" s="3"/>
      <c r="H3" s="3"/>
      <c r="I3" s="3"/>
      <c r="J3" s="3"/>
      <c r="K3" s="3"/>
    </row>
    <row r="4" spans="1:12" ht="12.75" customHeight="1">
      <c r="A4" s="42"/>
      <c r="B4" s="42"/>
      <c r="C4" s="43"/>
      <c r="D4" s="43"/>
      <c r="E4" s="43"/>
      <c r="F4" s="43"/>
      <c r="G4" s="43"/>
      <c r="H4" s="43"/>
      <c r="I4" s="43"/>
      <c r="J4" s="43"/>
      <c r="K4" s="43"/>
      <c r="L4" s="6"/>
    </row>
    <row r="5" ht="9" customHeight="1"/>
    <row r="6" spans="3:12" s="51" customFormat="1" ht="9.75" customHeight="1">
      <c r="C6" s="97" t="s">
        <v>87</v>
      </c>
      <c r="D6" s="97"/>
      <c r="E6" s="97"/>
      <c r="F6" s="97"/>
      <c r="G6" s="97" t="s">
        <v>88</v>
      </c>
      <c r="H6" s="98"/>
      <c r="I6" s="97"/>
      <c r="J6" s="97"/>
      <c r="K6" s="97" t="s">
        <v>89</v>
      </c>
      <c r="L6" s="98"/>
    </row>
    <row r="7" spans="3:12" s="51" customFormat="1" ht="9.75" customHeight="1">
      <c r="C7" s="99" t="s">
        <v>102</v>
      </c>
      <c r="D7" s="100" t="s">
        <v>103</v>
      </c>
      <c r="E7" s="100" t="s">
        <v>104</v>
      </c>
      <c r="F7" s="100"/>
      <c r="G7" s="100" t="s">
        <v>102</v>
      </c>
      <c r="H7" s="100" t="s">
        <v>103</v>
      </c>
      <c r="I7" s="100" t="s">
        <v>92</v>
      </c>
      <c r="J7" s="100"/>
      <c r="K7" s="97" t="s">
        <v>92</v>
      </c>
      <c r="L7" s="98"/>
    </row>
    <row r="8" spans="1:12" s="51" customFormat="1" ht="9.75" customHeight="1">
      <c r="A8" s="6"/>
      <c r="B8" s="6"/>
      <c r="C8" s="101"/>
      <c r="D8" s="44"/>
      <c r="E8" s="44"/>
      <c r="F8" s="44"/>
      <c r="G8" s="44"/>
      <c r="H8" s="44"/>
      <c r="I8" s="44"/>
      <c r="J8" s="44"/>
      <c r="K8" s="45"/>
      <c r="L8" s="6"/>
    </row>
    <row r="9" ht="12.75" customHeight="1"/>
    <row r="10" spans="1:12" ht="12.75" customHeight="1">
      <c r="A10" s="20" t="s">
        <v>130</v>
      </c>
      <c r="B10" s="20"/>
      <c r="C10" s="102">
        <f>SUM(C11,C12)</f>
        <v>3286</v>
      </c>
      <c r="D10" s="102">
        <f>SUM(D11,D12)</f>
        <v>2647</v>
      </c>
      <c r="E10" s="102">
        <f>SUM(E11,E12)</f>
        <v>5933</v>
      </c>
      <c r="F10" s="103"/>
      <c r="G10" s="102">
        <f>SUM(G11,G12)</f>
        <v>6708</v>
      </c>
      <c r="H10" s="102">
        <f>SUM(H11,H12)</f>
        <v>4629</v>
      </c>
      <c r="I10" s="102">
        <f>SUM(I11,I12)</f>
        <v>11337</v>
      </c>
      <c r="J10" s="103"/>
      <c r="K10" s="102">
        <f>SUM(K11,K12)</f>
        <v>17270</v>
      </c>
      <c r="L10" s="104"/>
    </row>
    <row r="11" spans="2:12" ht="12.75" customHeight="1">
      <c r="B11" s="4" t="s">
        <v>276</v>
      </c>
      <c r="C11" s="53">
        <v>1433</v>
      </c>
      <c r="D11" s="53">
        <v>1149</v>
      </c>
      <c r="E11" s="19">
        <f>SUM(C11:D11)</f>
        <v>2582</v>
      </c>
      <c r="F11" s="19"/>
      <c r="G11" s="53">
        <v>4778</v>
      </c>
      <c r="H11" s="53">
        <v>3347</v>
      </c>
      <c r="I11" s="19">
        <f>SUM(G11:H11)</f>
        <v>8125</v>
      </c>
      <c r="J11" s="19"/>
      <c r="K11" s="19">
        <f aca="true" t="shared" si="0" ref="K11:K26">SUM(E11,I11)</f>
        <v>10707</v>
      </c>
      <c r="L11" s="104"/>
    </row>
    <row r="12" spans="2:12" ht="12.75" customHeight="1">
      <c r="B12" s="4" t="s">
        <v>277</v>
      </c>
      <c r="C12" s="19">
        <f>SUM(C13:C14)</f>
        <v>1853</v>
      </c>
      <c r="D12" s="19">
        <f>SUM(D13:D14)</f>
        <v>1498</v>
      </c>
      <c r="E12" s="19">
        <f>SUM(E13:E14)</f>
        <v>3351</v>
      </c>
      <c r="F12" s="19"/>
      <c r="G12" s="19">
        <f>SUM(G13:G14)</f>
        <v>1930</v>
      </c>
      <c r="H12" s="19">
        <f>SUM(H13:H14)</f>
        <v>1282</v>
      </c>
      <c r="I12" s="19">
        <f>SUM(I13:I14)</f>
        <v>3212</v>
      </c>
      <c r="J12" s="19"/>
      <c r="K12" s="19">
        <f>SUM(K13:K14)</f>
        <v>6563</v>
      </c>
      <c r="L12" s="104"/>
    </row>
    <row r="13" spans="2:12" ht="12.75" customHeight="1">
      <c r="B13" s="4" t="s">
        <v>271</v>
      </c>
      <c r="C13" s="19">
        <v>1766</v>
      </c>
      <c r="D13" s="19">
        <v>1485</v>
      </c>
      <c r="E13" s="19">
        <f>SUM(C13:D13)</f>
        <v>3251</v>
      </c>
      <c r="F13" s="19"/>
      <c r="G13" s="19">
        <v>1922</v>
      </c>
      <c r="H13" s="19">
        <v>1280</v>
      </c>
      <c r="I13" s="19">
        <f>SUM(G13:H13)</f>
        <v>3202</v>
      </c>
      <c r="J13" s="19"/>
      <c r="K13" s="19">
        <f t="shared" si="0"/>
        <v>6453</v>
      </c>
      <c r="L13" s="104"/>
    </row>
    <row r="14" spans="2:12" ht="12.75" customHeight="1">
      <c r="B14" s="4" t="s">
        <v>329</v>
      </c>
      <c r="C14" s="19">
        <v>87</v>
      </c>
      <c r="D14" s="19">
        <v>13</v>
      </c>
      <c r="E14" s="19">
        <f>SUM(C14:D14)</f>
        <v>100</v>
      </c>
      <c r="F14" s="19"/>
      <c r="G14" s="19">
        <v>8</v>
      </c>
      <c r="H14" s="19">
        <v>2</v>
      </c>
      <c r="I14" s="19">
        <f>SUM(G14:H14)</f>
        <v>10</v>
      </c>
      <c r="J14" s="19"/>
      <c r="K14" s="19">
        <f t="shared" si="0"/>
        <v>110</v>
      </c>
      <c r="L14" s="104"/>
    </row>
    <row r="15" spans="1:11" ht="12.75" customHeight="1">
      <c r="A15" s="20" t="s">
        <v>131</v>
      </c>
      <c r="B15" s="20"/>
      <c r="C15" s="103">
        <f>SUM(C16:C17)</f>
        <v>14357</v>
      </c>
      <c r="D15" s="103">
        <f>SUM(D16:D17)</f>
        <v>14905</v>
      </c>
      <c r="E15" s="103">
        <f>SUM(E16:E17)</f>
        <v>29262</v>
      </c>
      <c r="F15" s="103"/>
      <c r="G15" s="103">
        <f>SUM(G16:G17)</f>
        <v>51913</v>
      </c>
      <c r="H15" s="103">
        <f>SUM(H16:H17)</f>
        <v>52997</v>
      </c>
      <c r="I15" s="103">
        <f>SUM(G15:H15)</f>
        <v>104910</v>
      </c>
      <c r="J15" s="20"/>
      <c r="K15" s="103">
        <f t="shared" si="0"/>
        <v>134172</v>
      </c>
    </row>
    <row r="16" spans="2:11" ht="12.75" customHeight="1">
      <c r="B16" s="4" t="s">
        <v>133</v>
      </c>
      <c r="C16" s="19">
        <v>13509</v>
      </c>
      <c r="D16" s="19">
        <v>14304</v>
      </c>
      <c r="E16" s="19">
        <f>SUM(C16:D16)</f>
        <v>27813</v>
      </c>
      <c r="F16" s="19"/>
      <c r="G16" s="19">
        <v>49709</v>
      </c>
      <c r="H16" s="19">
        <v>50956</v>
      </c>
      <c r="I16" s="19">
        <f>SUM(G16:H16)</f>
        <v>100665</v>
      </c>
      <c r="J16" s="19"/>
      <c r="K16" s="19">
        <f t="shared" si="0"/>
        <v>128478</v>
      </c>
    </row>
    <row r="17" spans="2:11" ht="12.75" customHeight="1">
      <c r="B17" s="4" t="s">
        <v>329</v>
      </c>
      <c r="C17" s="53">
        <v>848</v>
      </c>
      <c r="D17" s="53">
        <v>601</v>
      </c>
      <c r="E17" s="19">
        <f>SUM(C17:D17)</f>
        <v>1449</v>
      </c>
      <c r="F17" s="19"/>
      <c r="G17" s="53">
        <v>2204</v>
      </c>
      <c r="H17" s="53">
        <v>2041</v>
      </c>
      <c r="I17" s="19">
        <f>SUM(G17:H17)</f>
        <v>4245</v>
      </c>
      <c r="J17" s="19"/>
      <c r="K17" s="19">
        <f t="shared" si="0"/>
        <v>5694</v>
      </c>
    </row>
    <row r="18" spans="1:11" ht="12.75" customHeight="1">
      <c r="A18" s="20" t="s">
        <v>278</v>
      </c>
      <c r="B18" s="20"/>
      <c r="C18" s="20">
        <v>1</v>
      </c>
      <c r="D18" s="20">
        <v>0</v>
      </c>
      <c r="E18" s="103">
        <f>SUM(C18:D18)</f>
        <v>1</v>
      </c>
      <c r="F18" s="103"/>
      <c r="G18" s="103">
        <v>1</v>
      </c>
      <c r="H18" s="103">
        <v>0</v>
      </c>
      <c r="I18" s="103">
        <v>1</v>
      </c>
      <c r="J18" s="20"/>
      <c r="K18" s="103">
        <f t="shared" si="0"/>
        <v>2</v>
      </c>
    </row>
    <row r="19" spans="1:11" ht="12.75" customHeight="1">
      <c r="A19" s="20" t="s">
        <v>279</v>
      </c>
      <c r="B19" s="20"/>
      <c r="C19" s="103">
        <f>SUM(C20:C21)</f>
        <v>108</v>
      </c>
      <c r="D19" s="103">
        <f>SUM(D20:D21)</f>
        <v>483</v>
      </c>
      <c r="E19" s="103">
        <f>SUM(E20:E21)</f>
        <v>591</v>
      </c>
      <c r="F19" s="103"/>
      <c r="G19" s="103">
        <f>SUM(G20:G21)</f>
        <v>212</v>
      </c>
      <c r="H19" s="103">
        <f>SUM(H20:H21)</f>
        <v>1512</v>
      </c>
      <c r="I19" s="103">
        <f>SUM(I20:I21)</f>
        <v>1724</v>
      </c>
      <c r="J19" s="20"/>
      <c r="K19" s="103">
        <f t="shared" si="0"/>
        <v>2315</v>
      </c>
    </row>
    <row r="20" spans="2:11" ht="12.75" customHeight="1">
      <c r="B20" s="4" t="s">
        <v>133</v>
      </c>
      <c r="C20" s="19">
        <v>108</v>
      </c>
      <c r="D20" s="19">
        <v>483</v>
      </c>
      <c r="E20" s="19">
        <v>591</v>
      </c>
      <c r="F20" s="19"/>
      <c r="G20" s="19">
        <v>182</v>
      </c>
      <c r="H20" s="19">
        <v>941</v>
      </c>
      <c r="I20" s="19">
        <v>1123</v>
      </c>
      <c r="J20" s="19"/>
      <c r="K20" s="19">
        <f t="shared" si="0"/>
        <v>1714</v>
      </c>
    </row>
    <row r="21" spans="2:11" ht="12.75" customHeight="1">
      <c r="B21" s="4" t="s">
        <v>329</v>
      </c>
      <c r="C21" s="21">
        <v>0</v>
      </c>
      <c r="D21" s="21">
        <v>0</v>
      </c>
      <c r="E21" s="19">
        <v>0</v>
      </c>
      <c r="F21" s="19"/>
      <c r="G21" s="21">
        <v>30</v>
      </c>
      <c r="H21" s="21">
        <v>571</v>
      </c>
      <c r="I21" s="19">
        <f>SUM(G21:H21)</f>
        <v>601</v>
      </c>
      <c r="J21" s="21"/>
      <c r="K21" s="19">
        <f t="shared" si="0"/>
        <v>601</v>
      </c>
    </row>
    <row r="22" spans="1:11" ht="12.75" customHeight="1">
      <c r="A22" s="20" t="s">
        <v>132</v>
      </c>
      <c r="B22" s="20"/>
      <c r="C22" s="103">
        <f>SUM(C23:C25)</f>
        <v>16347</v>
      </c>
      <c r="D22" s="103">
        <f>SUM(D23:D25)</f>
        <v>16183</v>
      </c>
      <c r="E22" s="103">
        <f>SUM(E23:E25)</f>
        <v>32530</v>
      </c>
      <c r="F22" s="103"/>
      <c r="G22" s="103">
        <f>SUM(G23:G25)</f>
        <v>34626</v>
      </c>
      <c r="H22" s="103">
        <f>SUM(H23:H25)</f>
        <v>33770</v>
      </c>
      <c r="I22" s="103">
        <f>SUM(I23:I25)</f>
        <v>68396</v>
      </c>
      <c r="J22" s="103"/>
      <c r="K22" s="103">
        <f t="shared" si="0"/>
        <v>100926</v>
      </c>
    </row>
    <row r="23" spans="2:11" ht="12.75" customHeight="1">
      <c r="B23" s="4" t="s">
        <v>111</v>
      </c>
      <c r="C23" s="19">
        <v>7504</v>
      </c>
      <c r="D23" s="19">
        <v>7146</v>
      </c>
      <c r="E23" s="19">
        <v>14650</v>
      </c>
      <c r="F23" s="19"/>
      <c r="G23" s="19">
        <v>15317</v>
      </c>
      <c r="H23" s="19">
        <v>14761</v>
      </c>
      <c r="I23" s="19">
        <v>30078</v>
      </c>
      <c r="J23" s="19"/>
      <c r="K23" s="19">
        <f t="shared" si="0"/>
        <v>44728</v>
      </c>
    </row>
    <row r="24" spans="2:11" ht="12.75" customHeight="1">
      <c r="B24" s="4" t="s">
        <v>134</v>
      </c>
      <c r="C24" s="19">
        <v>8691</v>
      </c>
      <c r="D24" s="19">
        <v>8894</v>
      </c>
      <c r="E24" s="19">
        <v>17585</v>
      </c>
      <c r="F24" s="19"/>
      <c r="G24" s="19">
        <v>18807</v>
      </c>
      <c r="H24" s="19">
        <v>18401</v>
      </c>
      <c r="I24" s="19">
        <v>37208</v>
      </c>
      <c r="J24" s="19"/>
      <c r="K24" s="19">
        <f t="shared" si="0"/>
        <v>54793</v>
      </c>
    </row>
    <row r="25" spans="2:12" ht="12.75" customHeight="1">
      <c r="B25" s="105" t="s">
        <v>135</v>
      </c>
      <c r="C25" s="21">
        <v>152</v>
      </c>
      <c r="D25" s="21">
        <v>143</v>
      </c>
      <c r="E25" s="19">
        <v>295</v>
      </c>
      <c r="F25" s="19"/>
      <c r="G25" s="21">
        <v>502</v>
      </c>
      <c r="H25" s="21">
        <v>608</v>
      </c>
      <c r="I25" s="19">
        <v>1110</v>
      </c>
      <c r="J25" s="19"/>
      <c r="K25" s="19">
        <f t="shared" si="0"/>
        <v>1405</v>
      </c>
      <c r="L25" s="51"/>
    </row>
    <row r="26" spans="1:12" ht="12.75" customHeight="1">
      <c r="A26" s="20" t="s">
        <v>280</v>
      </c>
      <c r="B26" s="20"/>
      <c r="C26" s="20">
        <v>94</v>
      </c>
      <c r="D26" s="20">
        <v>47</v>
      </c>
      <c r="E26" s="103">
        <f>SUM(C26:D26)</f>
        <v>141</v>
      </c>
      <c r="F26" s="20"/>
      <c r="G26" s="20">
        <v>238</v>
      </c>
      <c r="H26" s="20">
        <v>162</v>
      </c>
      <c r="I26" s="103">
        <f>SUM(G26:H26)</f>
        <v>400</v>
      </c>
      <c r="J26" s="20"/>
      <c r="K26" s="103">
        <f t="shared" si="0"/>
        <v>541</v>
      </c>
      <c r="L26" s="104"/>
    </row>
    <row r="27" spans="1:12" ht="12.75" customHeight="1">
      <c r="A27" s="6"/>
      <c r="B27" s="6"/>
      <c r="C27" s="6"/>
      <c r="D27" s="6"/>
      <c r="E27" s="40"/>
      <c r="F27" s="40"/>
      <c r="G27" s="6"/>
      <c r="H27" s="6"/>
      <c r="I27" s="47"/>
      <c r="J27" s="47"/>
      <c r="K27" s="40"/>
      <c r="L27" s="40"/>
    </row>
    <row r="28" spans="1:12" ht="9" customHeight="1">
      <c r="A28" s="51"/>
      <c r="B28" s="51"/>
      <c r="C28" s="51"/>
      <c r="D28" s="51"/>
      <c r="E28" s="53"/>
      <c r="F28" s="53"/>
      <c r="G28" s="51"/>
      <c r="H28" s="51"/>
      <c r="I28" s="52"/>
      <c r="J28" s="52"/>
      <c r="K28" s="53"/>
      <c r="L28" s="53"/>
    </row>
    <row r="29" spans="1:12" ht="12.75" customHeight="1">
      <c r="A29" s="106" t="s">
        <v>99</v>
      </c>
      <c r="B29" s="106"/>
      <c r="C29" s="102">
        <f>SUM(C10,C15,C18,C19,C22,C26)</f>
        <v>34193</v>
      </c>
      <c r="D29" s="102">
        <f>SUM(D10,D15,D18,D19,D22,D26)</f>
        <v>34265</v>
      </c>
      <c r="E29" s="102">
        <f>SUM(E10,E15,E18,E19,E22,E26)</f>
        <v>68458</v>
      </c>
      <c r="F29" s="102"/>
      <c r="G29" s="102">
        <f>SUM(G10,G15,G18,G19,G22,G26)</f>
        <v>93698</v>
      </c>
      <c r="H29" s="102">
        <f>SUM(H10,H15,H18,H19,H22,H26)</f>
        <v>93070</v>
      </c>
      <c r="I29" s="102">
        <f>SUM(I10,I15,I18,I19,I22,I26)</f>
        <v>186768</v>
      </c>
      <c r="J29" s="159"/>
      <c r="K29" s="102">
        <f>SUM(K10,K15,K18,K19,K22,K26)</f>
        <v>255226</v>
      </c>
      <c r="L29" s="53"/>
    </row>
    <row r="30" spans="1:12" ht="9" customHeight="1">
      <c r="A30" s="6"/>
      <c r="B30" s="6"/>
      <c r="C30" s="6"/>
      <c r="D30" s="6"/>
      <c r="E30" s="40"/>
      <c r="F30" s="40"/>
      <c r="G30" s="6"/>
      <c r="H30" s="6"/>
      <c r="I30" s="47"/>
      <c r="J30" s="47"/>
      <c r="K30" s="40"/>
      <c r="L30" s="40"/>
    </row>
    <row r="31" spans="1:12" ht="12" customHeight="1">
      <c r="A31" s="51"/>
      <c r="B31" s="51"/>
      <c r="J31" s="52"/>
      <c r="K31" s="53"/>
      <c r="L31" s="53"/>
    </row>
    <row r="32" spans="1:12" ht="12" customHeight="1">
      <c r="A32" s="107" t="s">
        <v>281</v>
      </c>
      <c r="B32" s="51"/>
      <c r="E32" s="19"/>
      <c r="J32" s="52"/>
      <c r="K32" s="53"/>
      <c r="L32" s="53"/>
    </row>
    <row r="33" spans="1:12" ht="12" customHeight="1">
      <c r="A33" s="107" t="s">
        <v>282</v>
      </c>
      <c r="B33" s="51"/>
      <c r="J33" s="52"/>
      <c r="K33" s="53"/>
      <c r="L33" s="53"/>
    </row>
    <row r="34" spans="1:12" ht="12" customHeight="1">
      <c r="A34" s="30" t="s">
        <v>283</v>
      </c>
      <c r="B34" s="9"/>
      <c r="H34" s="19"/>
      <c r="J34" s="52"/>
      <c r="K34" s="53"/>
      <c r="L34" s="53"/>
    </row>
    <row r="35" spans="1:11" ht="12" customHeight="1">
      <c r="A35" s="30" t="s">
        <v>284</v>
      </c>
      <c r="B35" s="9"/>
      <c r="H35" s="19"/>
      <c r="I35" s="19"/>
      <c r="K35" s="19"/>
    </row>
    <row r="36" spans="1:11" ht="12" customHeight="1">
      <c r="A36" s="30" t="s">
        <v>285</v>
      </c>
      <c r="B36" s="9"/>
      <c r="K36" s="19"/>
    </row>
    <row r="37" ht="12" customHeight="1"/>
    <row r="38" ht="12" customHeight="1">
      <c r="A38" s="9" t="s">
        <v>100</v>
      </c>
    </row>
    <row r="39" ht="12.75">
      <c r="A39" s="9"/>
    </row>
  </sheetData>
  <mergeCells count="1">
    <mergeCell ref="A1:K1"/>
  </mergeCells>
  <printOptions horizontalCentered="1"/>
  <pageMargins left="0.5118110236220472" right="0.5118110236220472" top="0.8267716535433072" bottom="1" header="0.5118110236220472" footer="0.5118110236220472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M279"/>
  <sheetViews>
    <sheetView zoomScale="75" zoomScaleNormal="75" workbookViewId="0" topLeftCell="A1">
      <selection activeCell="C18" sqref="C18"/>
    </sheetView>
  </sheetViews>
  <sheetFormatPr defaultColWidth="11.421875" defaultRowHeight="12.75"/>
  <cols>
    <col min="1" max="2" width="1.7109375" style="111" customWidth="1"/>
    <col min="3" max="3" width="56.8515625" style="111" customWidth="1"/>
    <col min="4" max="6" width="6.7109375" style="111" customWidth="1"/>
    <col min="7" max="7" width="1.8515625" style="111" customWidth="1"/>
    <col min="8" max="10" width="6.7109375" style="111" customWidth="1"/>
    <col min="11" max="11" width="1.57421875" style="111" customWidth="1"/>
    <col min="12" max="12" width="7.28125" style="111" customWidth="1"/>
    <col min="13" max="13" width="1.28515625" style="111" customWidth="1"/>
    <col min="14" max="71" width="11.421875" style="111" customWidth="1"/>
    <col min="72" max="79" width="9.140625" style="111" customWidth="1"/>
    <col min="80" max="16384" width="11.421875" style="111" customWidth="1"/>
  </cols>
  <sheetData>
    <row r="1" spans="1:12" ht="12.75">
      <c r="A1" s="161" t="s">
        <v>330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3" ht="12.75" customHeight="1">
      <c r="A2" s="108" t="s">
        <v>286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2.75" customHeight="1">
      <c r="A3" s="108" t="s">
        <v>138</v>
      </c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12" customHeight="1">
      <c r="A4" s="5" t="s">
        <v>109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0"/>
    </row>
    <row r="5" spans="1:13" ht="12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9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4:13" ht="10.5" customHeight="1">
      <c r="D7" s="114" t="s">
        <v>87</v>
      </c>
      <c r="E7" s="114"/>
      <c r="F7" s="114"/>
      <c r="G7" s="115"/>
      <c r="H7" s="114" t="s">
        <v>88</v>
      </c>
      <c r="I7" s="114"/>
      <c r="J7" s="114"/>
      <c r="K7" s="109"/>
      <c r="L7" s="114" t="s">
        <v>89</v>
      </c>
      <c r="M7" s="109"/>
    </row>
    <row r="8" spans="4:13" ht="10.5" customHeight="1">
      <c r="D8" s="116" t="s">
        <v>102</v>
      </c>
      <c r="E8" s="116" t="s">
        <v>103</v>
      </c>
      <c r="F8" s="116" t="s">
        <v>92</v>
      </c>
      <c r="G8" s="114"/>
      <c r="H8" s="116" t="s">
        <v>102</v>
      </c>
      <c r="I8" s="116" t="s">
        <v>103</v>
      </c>
      <c r="J8" s="116" t="s">
        <v>92</v>
      </c>
      <c r="K8" s="117"/>
      <c r="L8" s="114" t="s">
        <v>92</v>
      </c>
      <c r="M8" s="109"/>
    </row>
    <row r="9" spans="1:13" ht="9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ht="12" customHeight="1"/>
    <row r="11" spans="1:12" ht="12" customHeight="1">
      <c r="A11" s="111" t="s">
        <v>139</v>
      </c>
      <c r="D11" s="111">
        <f>SUM(D12,D15,D19)</f>
        <v>4</v>
      </c>
      <c r="E11" s="111">
        <f>SUM(E12,E15,E19)</f>
        <v>7</v>
      </c>
      <c r="F11" s="111">
        <f>SUM(D11:E11)</f>
        <v>11</v>
      </c>
      <c r="H11" s="111">
        <f>SUM(H12,H15,H19)</f>
        <v>127</v>
      </c>
      <c r="I11" s="111">
        <f>SUM(I12,I15,I19)</f>
        <v>71</v>
      </c>
      <c r="J11" s="111">
        <f>SUM(H11:I11)</f>
        <v>198</v>
      </c>
      <c r="L11" s="111">
        <f aca="true" t="shared" si="0" ref="L11:L21">SUM(F11,J11)</f>
        <v>209</v>
      </c>
    </row>
    <row r="12" spans="2:12" ht="12" customHeight="1">
      <c r="B12" s="111" t="s">
        <v>107</v>
      </c>
      <c r="D12" s="111">
        <f>SUM(D13:D14)</f>
        <v>4</v>
      </c>
      <c r="E12" s="111">
        <f>SUM(E13:E14)</f>
        <v>7</v>
      </c>
      <c r="F12" s="111">
        <f>SUM(F13:F14)</f>
        <v>11</v>
      </c>
      <c r="H12" s="111">
        <f>SUM(H13:H14)</f>
        <v>18</v>
      </c>
      <c r="I12" s="111">
        <f>SUM(I13:I14)</f>
        <v>4</v>
      </c>
      <c r="J12" s="111">
        <f>SUM(J13:J14)</f>
        <v>22</v>
      </c>
      <c r="L12" s="111">
        <f t="shared" si="0"/>
        <v>33</v>
      </c>
    </row>
    <row r="13" spans="3:12" ht="12" customHeight="1">
      <c r="C13" s="119" t="s">
        <v>140</v>
      </c>
      <c r="D13" s="54">
        <v>0</v>
      </c>
      <c r="E13" s="54">
        <v>0</v>
      </c>
      <c r="F13" s="54">
        <f aca="true" t="shared" si="1" ref="F13:F18">SUM(D13:E13)</f>
        <v>0</v>
      </c>
      <c r="G13" s="54"/>
      <c r="H13" s="54">
        <v>0</v>
      </c>
      <c r="I13" s="54">
        <v>1</v>
      </c>
      <c r="J13" s="54">
        <f aca="true" t="shared" si="2" ref="J13:J21">SUM(H13:I13)</f>
        <v>1</v>
      </c>
      <c r="K13" s="54"/>
      <c r="L13" s="54">
        <f t="shared" si="0"/>
        <v>1</v>
      </c>
    </row>
    <row r="14" spans="1:13" ht="12" customHeight="1">
      <c r="A14" s="120"/>
      <c r="B14" s="120"/>
      <c r="C14" s="119" t="s">
        <v>141</v>
      </c>
      <c r="D14" s="54">
        <v>4</v>
      </c>
      <c r="E14" s="54">
        <v>7</v>
      </c>
      <c r="F14" s="54">
        <f t="shared" si="1"/>
        <v>11</v>
      </c>
      <c r="G14" s="54"/>
      <c r="H14" s="54">
        <v>18</v>
      </c>
      <c r="I14" s="54">
        <v>3</v>
      </c>
      <c r="J14" s="54">
        <f t="shared" si="2"/>
        <v>21</v>
      </c>
      <c r="K14" s="54"/>
      <c r="L14" s="54">
        <f t="shared" si="0"/>
        <v>32</v>
      </c>
      <c r="M14" s="120"/>
    </row>
    <row r="15" spans="2:12" ht="12" customHeight="1">
      <c r="B15" s="121" t="s">
        <v>136</v>
      </c>
      <c r="C15" s="122"/>
      <c r="D15" s="111">
        <f>SUM(D16:D18)</f>
        <v>0</v>
      </c>
      <c r="E15" s="111">
        <f>SUM(E16:E18)</f>
        <v>0</v>
      </c>
      <c r="F15" s="111">
        <f t="shared" si="1"/>
        <v>0</v>
      </c>
      <c r="H15" s="111">
        <f>SUM(H16:H18)</f>
        <v>91</v>
      </c>
      <c r="I15" s="111">
        <f>SUM(I16:I18)</f>
        <v>50</v>
      </c>
      <c r="J15" s="111">
        <f t="shared" si="2"/>
        <v>141</v>
      </c>
      <c r="L15" s="111">
        <f t="shared" si="0"/>
        <v>141</v>
      </c>
    </row>
    <row r="16" spans="1:13" ht="12" customHeight="1">
      <c r="A16" s="120"/>
      <c r="B16" s="120"/>
      <c r="C16" s="123" t="s">
        <v>0</v>
      </c>
      <c r="D16" s="54">
        <v>0</v>
      </c>
      <c r="E16" s="54">
        <v>0</v>
      </c>
      <c r="F16" s="54">
        <f t="shared" si="1"/>
        <v>0</v>
      </c>
      <c r="G16" s="54"/>
      <c r="H16" s="54">
        <v>57</v>
      </c>
      <c r="I16" s="54">
        <v>35</v>
      </c>
      <c r="J16" s="54">
        <f t="shared" si="2"/>
        <v>92</v>
      </c>
      <c r="K16" s="54"/>
      <c r="L16" s="54">
        <f t="shared" si="0"/>
        <v>92</v>
      </c>
      <c r="M16" s="120"/>
    </row>
    <row r="17" spans="1:13" ht="12" customHeight="1">
      <c r="A17" s="120"/>
      <c r="B17" s="120"/>
      <c r="C17" s="123" t="s">
        <v>2</v>
      </c>
      <c r="D17" s="54">
        <v>0</v>
      </c>
      <c r="E17" s="54">
        <v>0</v>
      </c>
      <c r="F17" s="54">
        <f t="shared" si="1"/>
        <v>0</v>
      </c>
      <c r="G17" s="54"/>
      <c r="H17" s="54">
        <v>5</v>
      </c>
      <c r="I17" s="54">
        <v>8</v>
      </c>
      <c r="J17" s="54">
        <f t="shared" si="2"/>
        <v>13</v>
      </c>
      <c r="K17" s="54"/>
      <c r="L17" s="54">
        <f t="shared" si="0"/>
        <v>13</v>
      </c>
      <c r="M17" s="120"/>
    </row>
    <row r="18" spans="1:13" ht="12" customHeight="1">
      <c r="A18" s="120"/>
      <c r="B18" s="120"/>
      <c r="C18" s="123" t="s">
        <v>3</v>
      </c>
      <c r="D18" s="54">
        <v>0</v>
      </c>
      <c r="E18" s="54">
        <v>0</v>
      </c>
      <c r="F18" s="54">
        <f t="shared" si="1"/>
        <v>0</v>
      </c>
      <c r="G18" s="54"/>
      <c r="H18" s="54">
        <v>29</v>
      </c>
      <c r="I18" s="54">
        <v>7</v>
      </c>
      <c r="J18" s="54">
        <f t="shared" si="2"/>
        <v>36</v>
      </c>
      <c r="K18" s="54"/>
      <c r="L18" s="54">
        <f t="shared" si="0"/>
        <v>36</v>
      </c>
      <c r="M18" s="124"/>
    </row>
    <row r="19" spans="1:13" ht="12" customHeight="1">
      <c r="A19" s="120"/>
      <c r="B19" s="111" t="s">
        <v>137</v>
      </c>
      <c r="C19" s="120"/>
      <c r="D19" s="111">
        <f>SUM(D20:D21)</f>
        <v>0</v>
      </c>
      <c r="E19" s="111">
        <f>SUM(E20:E21)</f>
        <v>0</v>
      </c>
      <c r="F19" s="111">
        <f>SUM(F20:F21)</f>
        <v>0</v>
      </c>
      <c r="H19" s="111">
        <f>SUM(H20:H21)</f>
        <v>18</v>
      </c>
      <c r="I19" s="111">
        <f>SUM(I20:I21)</f>
        <v>17</v>
      </c>
      <c r="J19" s="111">
        <f t="shared" si="2"/>
        <v>35</v>
      </c>
      <c r="L19" s="111">
        <f t="shared" si="0"/>
        <v>35</v>
      </c>
      <c r="M19" s="120"/>
    </row>
    <row r="20" spans="1:13" ht="12" customHeight="1">
      <c r="A20" s="120"/>
      <c r="B20" s="120"/>
      <c r="C20" s="123" t="s">
        <v>0</v>
      </c>
      <c r="D20" s="54">
        <v>0</v>
      </c>
      <c r="E20" s="54">
        <v>0</v>
      </c>
      <c r="F20" s="54">
        <f>SUM(D20:E20)</f>
        <v>0</v>
      </c>
      <c r="G20" s="54"/>
      <c r="H20" s="54">
        <v>15</v>
      </c>
      <c r="I20" s="54">
        <v>14</v>
      </c>
      <c r="J20" s="54">
        <f t="shared" si="2"/>
        <v>29</v>
      </c>
      <c r="K20" s="54"/>
      <c r="L20" s="54">
        <f t="shared" si="0"/>
        <v>29</v>
      </c>
      <c r="M20" s="120"/>
    </row>
    <row r="21" spans="1:13" ht="12" customHeight="1">
      <c r="A21" s="120"/>
      <c r="B21" s="120"/>
      <c r="C21" s="123" t="s">
        <v>3</v>
      </c>
      <c r="D21" s="54">
        <v>0</v>
      </c>
      <c r="E21" s="54">
        <v>0</v>
      </c>
      <c r="F21" s="54">
        <f>SUM(D21:E21)</f>
        <v>0</v>
      </c>
      <c r="G21" s="54"/>
      <c r="H21" s="54">
        <v>3</v>
      </c>
      <c r="I21" s="54">
        <v>3</v>
      </c>
      <c r="J21" s="54">
        <f t="shared" si="2"/>
        <v>6</v>
      </c>
      <c r="K21" s="54"/>
      <c r="L21" s="54">
        <f t="shared" si="0"/>
        <v>6</v>
      </c>
      <c r="M21" s="120"/>
    </row>
    <row r="22" spans="1:13" ht="12" customHeight="1">
      <c r="A22" s="120"/>
      <c r="B22" s="120"/>
      <c r="C22" s="120"/>
      <c r="M22" s="120"/>
    </row>
    <row r="23" spans="1:13" ht="12" customHeight="1">
      <c r="A23" s="111" t="s">
        <v>4</v>
      </c>
      <c r="C23" s="120"/>
      <c r="D23" s="111">
        <f>SUM(D24)</f>
        <v>0</v>
      </c>
      <c r="E23" s="111">
        <f>SUM(E24)</f>
        <v>0</v>
      </c>
      <c r="F23" s="111">
        <f>SUM(D23:E23)</f>
        <v>0</v>
      </c>
      <c r="H23" s="111">
        <f>SUM(H24)</f>
        <v>44</v>
      </c>
      <c r="I23" s="111">
        <f>SUM(I24)</f>
        <v>25</v>
      </c>
      <c r="J23" s="111">
        <f>SUM(H23:I23)</f>
        <v>69</v>
      </c>
      <c r="L23" s="111">
        <f>SUM(F23,J23)</f>
        <v>69</v>
      </c>
      <c r="M23" s="120"/>
    </row>
    <row r="24" spans="2:13" ht="12" customHeight="1">
      <c r="B24" s="121" t="s">
        <v>136</v>
      </c>
      <c r="C24" s="120"/>
      <c r="D24" s="111">
        <f>SUM(D25)</f>
        <v>0</v>
      </c>
      <c r="E24" s="111">
        <f>SUM(E25)</f>
        <v>0</v>
      </c>
      <c r="F24" s="111">
        <f>SUM(F25)</f>
        <v>0</v>
      </c>
      <c r="H24" s="111">
        <f>SUM(H25)</f>
        <v>44</v>
      </c>
      <c r="I24" s="111">
        <f>SUM(I25)</f>
        <v>25</v>
      </c>
      <c r="J24" s="111">
        <f>SUM(J25)</f>
        <v>69</v>
      </c>
      <c r="L24" s="111">
        <f>SUM(F24,J24)</f>
        <v>69</v>
      </c>
      <c r="M24" s="120"/>
    </row>
    <row r="25" spans="1:13" ht="12" customHeight="1">
      <c r="A25" s="120"/>
      <c r="B25" s="120"/>
      <c r="C25" s="120" t="s">
        <v>5</v>
      </c>
      <c r="D25" s="54">
        <v>0</v>
      </c>
      <c r="E25" s="54">
        <v>0</v>
      </c>
      <c r="F25" s="54">
        <f>SUM(D25:E25)</f>
        <v>0</v>
      </c>
      <c r="G25" s="54"/>
      <c r="H25" s="54">
        <v>44</v>
      </c>
      <c r="I25" s="54">
        <v>25</v>
      </c>
      <c r="J25" s="54">
        <f>SUM(H25:I25)</f>
        <v>69</v>
      </c>
      <c r="K25" s="54"/>
      <c r="L25" s="54">
        <f>SUM(F25,J25)</f>
        <v>69</v>
      </c>
      <c r="M25" s="119"/>
    </row>
    <row r="26" spans="1:13" ht="12" customHeight="1">
      <c r="A26" s="120"/>
      <c r="B26" s="120"/>
      <c r="C26" s="120"/>
      <c r="M26" s="120"/>
    </row>
    <row r="27" spans="1:13" ht="12" customHeight="1">
      <c r="A27" s="111" t="s">
        <v>8</v>
      </c>
      <c r="C27" s="120"/>
      <c r="D27" s="111">
        <f>SUM(D28,D41)</f>
        <v>0</v>
      </c>
      <c r="E27" s="111">
        <f>SUM(E28,E41)</f>
        <v>0</v>
      </c>
      <c r="F27" s="111">
        <f>SUM(F28,F41)</f>
        <v>0</v>
      </c>
      <c r="H27" s="111">
        <f>SUM(H28,H41)</f>
        <v>200</v>
      </c>
      <c r="I27" s="111">
        <f>SUM(I28,I41)</f>
        <v>187</v>
      </c>
      <c r="J27" s="111">
        <f>SUM(J28,J41)</f>
        <v>387</v>
      </c>
      <c r="L27" s="111">
        <f>SUM(L28,L41)</f>
        <v>387</v>
      </c>
      <c r="M27" s="120"/>
    </row>
    <row r="28" spans="1:13" ht="12" customHeight="1">
      <c r="A28" s="120"/>
      <c r="B28" s="121" t="s">
        <v>136</v>
      </c>
      <c r="C28" s="120"/>
      <c r="D28" s="111">
        <f>SUM(D29:D40)</f>
        <v>0</v>
      </c>
      <c r="E28" s="111">
        <f>SUM(E29:E40)</f>
        <v>0</v>
      </c>
      <c r="F28" s="111">
        <f>SUM(F29:F40)</f>
        <v>0</v>
      </c>
      <c r="H28" s="111">
        <f>SUM(H29:H40)</f>
        <v>86</v>
      </c>
      <c r="I28" s="111">
        <f>SUM(I29:I40)</f>
        <v>100</v>
      </c>
      <c r="J28" s="111">
        <f>SUM(J29:J40)</f>
        <v>186</v>
      </c>
      <c r="L28" s="111">
        <f>SUM(L29:L40)</f>
        <v>186</v>
      </c>
      <c r="M28" s="120"/>
    </row>
    <row r="29" spans="1:13" s="119" customFormat="1" ht="12" customHeight="1">
      <c r="A29" s="120"/>
      <c r="B29" s="120"/>
      <c r="C29" s="123" t="s">
        <v>143</v>
      </c>
      <c r="D29" s="54">
        <v>0</v>
      </c>
      <c r="E29" s="54">
        <v>0</v>
      </c>
      <c r="F29" s="54">
        <f aca="true" t="shared" si="3" ref="F29:F40">SUM(D29:E29)</f>
        <v>0</v>
      </c>
      <c r="G29" s="54"/>
      <c r="H29" s="54">
        <v>11</v>
      </c>
      <c r="I29" s="54">
        <v>11</v>
      </c>
      <c r="J29" s="54">
        <f aca="true" t="shared" si="4" ref="J29:J43">SUM(H29:I29)</f>
        <v>22</v>
      </c>
      <c r="K29" s="54"/>
      <c r="L29" s="54">
        <f aca="true" t="shared" si="5" ref="L29:L43">SUM(F29,J29)</f>
        <v>22</v>
      </c>
      <c r="M29" s="120"/>
    </row>
    <row r="30" spans="1:13" ht="12" customHeight="1">
      <c r="A30" s="120"/>
      <c r="B30" s="120"/>
      <c r="C30" s="123" t="s">
        <v>144</v>
      </c>
      <c r="D30" s="54">
        <v>0</v>
      </c>
      <c r="E30" s="54">
        <v>0</v>
      </c>
      <c r="F30" s="54">
        <f t="shared" si="3"/>
        <v>0</v>
      </c>
      <c r="G30" s="54"/>
      <c r="H30" s="54">
        <v>7</v>
      </c>
      <c r="I30" s="54">
        <v>28</v>
      </c>
      <c r="J30" s="54">
        <f t="shared" si="4"/>
        <v>35</v>
      </c>
      <c r="K30" s="54"/>
      <c r="L30" s="54">
        <f t="shared" si="5"/>
        <v>35</v>
      </c>
      <c r="M30" s="120"/>
    </row>
    <row r="31" spans="1:13" ht="12" customHeight="1">
      <c r="A31" s="120"/>
      <c r="B31" s="120"/>
      <c r="C31" s="123" t="s">
        <v>145</v>
      </c>
      <c r="D31" s="54">
        <v>0</v>
      </c>
      <c r="E31" s="54">
        <v>0</v>
      </c>
      <c r="F31" s="54">
        <f t="shared" si="3"/>
        <v>0</v>
      </c>
      <c r="G31" s="54"/>
      <c r="H31" s="54">
        <v>11</v>
      </c>
      <c r="I31" s="54">
        <v>14</v>
      </c>
      <c r="J31" s="54">
        <f t="shared" si="4"/>
        <v>25</v>
      </c>
      <c r="K31" s="54"/>
      <c r="L31" s="54">
        <f t="shared" si="5"/>
        <v>25</v>
      </c>
      <c r="M31" s="120"/>
    </row>
    <row r="32" spans="1:13" ht="12" customHeight="1">
      <c r="A32" s="120"/>
      <c r="B32" s="120"/>
      <c r="C32" s="123" t="s">
        <v>146</v>
      </c>
      <c r="D32" s="54">
        <v>0</v>
      </c>
      <c r="E32" s="54">
        <v>0</v>
      </c>
      <c r="F32" s="54">
        <f t="shared" si="3"/>
        <v>0</v>
      </c>
      <c r="G32" s="54"/>
      <c r="H32" s="54">
        <v>5</v>
      </c>
      <c r="I32" s="54">
        <v>8</v>
      </c>
      <c r="J32" s="54">
        <f t="shared" si="4"/>
        <v>13</v>
      </c>
      <c r="K32" s="54"/>
      <c r="L32" s="54">
        <f t="shared" si="5"/>
        <v>13</v>
      </c>
      <c r="M32" s="120"/>
    </row>
    <row r="33" spans="1:13" ht="12" customHeight="1">
      <c r="A33" s="120"/>
      <c r="B33" s="120"/>
      <c r="C33" s="123" t="s">
        <v>147</v>
      </c>
      <c r="D33" s="54">
        <v>0</v>
      </c>
      <c r="E33" s="54">
        <v>0</v>
      </c>
      <c r="F33" s="54">
        <f t="shared" si="3"/>
        <v>0</v>
      </c>
      <c r="G33" s="54"/>
      <c r="H33" s="54">
        <v>5</v>
      </c>
      <c r="I33" s="54">
        <v>1</v>
      </c>
      <c r="J33" s="54">
        <f t="shared" si="4"/>
        <v>6</v>
      </c>
      <c r="K33" s="54"/>
      <c r="L33" s="54">
        <f t="shared" si="5"/>
        <v>6</v>
      </c>
      <c r="M33" s="120"/>
    </row>
    <row r="34" spans="1:13" ht="12" customHeight="1">
      <c r="A34" s="120"/>
      <c r="B34" s="120"/>
      <c r="C34" s="123" t="s">
        <v>148</v>
      </c>
      <c r="D34" s="54">
        <v>0</v>
      </c>
      <c r="E34" s="54">
        <v>0</v>
      </c>
      <c r="F34" s="54">
        <f t="shared" si="3"/>
        <v>0</v>
      </c>
      <c r="G34" s="54"/>
      <c r="H34" s="54">
        <v>15</v>
      </c>
      <c r="I34" s="54">
        <v>6</v>
      </c>
      <c r="J34" s="54">
        <f t="shared" si="4"/>
        <v>21</v>
      </c>
      <c r="K34" s="54"/>
      <c r="L34" s="54">
        <f t="shared" si="5"/>
        <v>21</v>
      </c>
      <c r="M34" s="120"/>
    </row>
    <row r="35" spans="1:13" ht="12" customHeight="1">
      <c r="A35" s="120"/>
      <c r="B35" s="120"/>
      <c r="C35" s="123" t="s">
        <v>149</v>
      </c>
      <c r="D35" s="54">
        <v>0</v>
      </c>
      <c r="E35" s="54">
        <v>0</v>
      </c>
      <c r="F35" s="54">
        <f t="shared" si="3"/>
        <v>0</v>
      </c>
      <c r="G35" s="54"/>
      <c r="H35" s="54">
        <v>7</v>
      </c>
      <c r="I35" s="54">
        <v>10</v>
      </c>
      <c r="J35" s="54">
        <f t="shared" si="4"/>
        <v>17</v>
      </c>
      <c r="K35" s="54"/>
      <c r="L35" s="54">
        <f t="shared" si="5"/>
        <v>17</v>
      </c>
      <c r="M35" s="120"/>
    </row>
    <row r="36" spans="1:13" ht="12" customHeight="1">
      <c r="A36" s="120"/>
      <c r="B36" s="120"/>
      <c r="C36" s="123" t="s">
        <v>150</v>
      </c>
      <c r="D36" s="54">
        <v>0</v>
      </c>
      <c r="E36" s="54">
        <v>0</v>
      </c>
      <c r="F36" s="54">
        <f t="shared" si="3"/>
        <v>0</v>
      </c>
      <c r="G36" s="54"/>
      <c r="H36" s="54">
        <v>2</v>
      </c>
      <c r="I36" s="54">
        <v>7</v>
      </c>
      <c r="J36" s="54">
        <f t="shared" si="4"/>
        <v>9</v>
      </c>
      <c r="K36" s="54"/>
      <c r="L36" s="54">
        <f t="shared" si="5"/>
        <v>9</v>
      </c>
      <c r="M36" s="120"/>
    </row>
    <row r="37" spans="1:13" ht="12" customHeight="1">
      <c r="A37" s="120"/>
      <c r="B37" s="120"/>
      <c r="C37" s="123" t="s">
        <v>151</v>
      </c>
      <c r="D37" s="54">
        <v>0</v>
      </c>
      <c r="E37" s="54">
        <v>0</v>
      </c>
      <c r="F37" s="54">
        <f t="shared" si="3"/>
        <v>0</v>
      </c>
      <c r="G37" s="54"/>
      <c r="H37" s="54">
        <v>2</v>
      </c>
      <c r="I37" s="54">
        <v>5</v>
      </c>
      <c r="J37" s="54">
        <f t="shared" si="4"/>
        <v>7</v>
      </c>
      <c r="K37" s="54"/>
      <c r="L37" s="54">
        <f t="shared" si="5"/>
        <v>7</v>
      </c>
      <c r="M37" s="120"/>
    </row>
    <row r="38" spans="1:13" ht="12" customHeight="1">
      <c r="A38" s="120"/>
      <c r="B38" s="120"/>
      <c r="C38" s="123" t="s">
        <v>152</v>
      </c>
      <c r="D38" s="54">
        <v>0</v>
      </c>
      <c r="E38" s="54">
        <v>0</v>
      </c>
      <c r="F38" s="54">
        <f t="shared" si="3"/>
        <v>0</v>
      </c>
      <c r="G38" s="54"/>
      <c r="H38" s="54">
        <v>2</v>
      </c>
      <c r="I38" s="54">
        <v>0</v>
      </c>
      <c r="J38" s="54">
        <f t="shared" si="4"/>
        <v>2</v>
      </c>
      <c r="K38" s="54"/>
      <c r="L38" s="54">
        <f t="shared" si="5"/>
        <v>2</v>
      </c>
      <c r="M38" s="120"/>
    </row>
    <row r="39" spans="1:13" ht="12" customHeight="1">
      <c r="A39" s="120"/>
      <c r="B39" s="120"/>
      <c r="C39" s="123" t="s">
        <v>153</v>
      </c>
      <c r="D39" s="54">
        <v>0</v>
      </c>
      <c r="E39" s="54">
        <v>0</v>
      </c>
      <c r="F39" s="54">
        <f t="shared" si="3"/>
        <v>0</v>
      </c>
      <c r="G39" s="54"/>
      <c r="H39" s="54">
        <v>3</v>
      </c>
      <c r="I39" s="54">
        <v>0</v>
      </c>
      <c r="J39" s="54">
        <f t="shared" si="4"/>
        <v>3</v>
      </c>
      <c r="K39" s="54"/>
      <c r="L39" s="54">
        <f t="shared" si="5"/>
        <v>3</v>
      </c>
      <c r="M39" s="120"/>
    </row>
    <row r="40" spans="1:13" ht="12" customHeight="1">
      <c r="A40" s="120"/>
      <c r="B40" s="120"/>
      <c r="C40" s="123" t="s">
        <v>154</v>
      </c>
      <c r="D40" s="54">
        <v>0</v>
      </c>
      <c r="E40" s="54">
        <v>0</v>
      </c>
      <c r="F40" s="54">
        <f t="shared" si="3"/>
        <v>0</v>
      </c>
      <c r="G40" s="54"/>
      <c r="H40" s="54">
        <v>16</v>
      </c>
      <c r="I40" s="54">
        <v>10</v>
      </c>
      <c r="J40" s="54">
        <f t="shared" si="4"/>
        <v>26</v>
      </c>
      <c r="K40" s="54"/>
      <c r="L40" s="54">
        <f t="shared" si="5"/>
        <v>26</v>
      </c>
      <c r="M40" s="120"/>
    </row>
    <row r="41" spans="1:13" ht="12" customHeight="1">
      <c r="A41" s="120"/>
      <c r="B41" s="120" t="s">
        <v>137</v>
      </c>
      <c r="C41" s="123"/>
      <c r="D41" s="134">
        <f>SUM(D42:D46)</f>
        <v>0</v>
      </c>
      <c r="E41" s="134">
        <f>SUM(E42:E46)</f>
        <v>0</v>
      </c>
      <c r="F41" s="134">
        <f>SUM(F42:F46)</f>
        <v>0</v>
      </c>
      <c r="G41" s="134"/>
      <c r="H41" s="134">
        <f>SUM(H42:H46)</f>
        <v>114</v>
      </c>
      <c r="I41" s="134">
        <f>SUM(I42:I46)</f>
        <v>87</v>
      </c>
      <c r="J41" s="134">
        <f>SUM(J42:J46)</f>
        <v>201</v>
      </c>
      <c r="K41" s="134"/>
      <c r="L41" s="134">
        <f>SUM(L42:L46)</f>
        <v>201</v>
      </c>
      <c r="M41" s="120"/>
    </row>
    <row r="42" spans="1:13" ht="12" customHeight="1">
      <c r="A42" s="120"/>
      <c r="B42" s="120"/>
      <c r="C42" s="123" t="s">
        <v>142</v>
      </c>
      <c r="D42" s="54">
        <v>0</v>
      </c>
      <c r="E42" s="54">
        <v>0</v>
      </c>
      <c r="F42" s="54">
        <f>SUM(D42:E42)</f>
        <v>0</v>
      </c>
      <c r="G42" s="54"/>
      <c r="H42" s="54">
        <v>1</v>
      </c>
      <c r="I42" s="54">
        <f>SUM(G42:H42)</f>
        <v>1</v>
      </c>
      <c r="J42" s="54">
        <f t="shared" si="4"/>
        <v>2</v>
      </c>
      <c r="K42" s="134"/>
      <c r="L42" s="54">
        <f t="shared" si="5"/>
        <v>2</v>
      </c>
      <c r="M42" s="120"/>
    </row>
    <row r="43" spans="1:13" ht="12" customHeight="1">
      <c r="A43" s="120"/>
      <c r="B43" s="120"/>
      <c r="C43" s="123" t="s">
        <v>147</v>
      </c>
      <c r="D43" s="54">
        <v>0</v>
      </c>
      <c r="E43" s="54">
        <v>0</v>
      </c>
      <c r="F43" s="54">
        <f>SUM(D43:E43)</f>
        <v>0</v>
      </c>
      <c r="G43" s="54"/>
      <c r="H43" s="54">
        <v>70</v>
      </c>
      <c r="I43" s="54">
        <v>72</v>
      </c>
      <c r="J43" s="54">
        <f t="shared" si="4"/>
        <v>142</v>
      </c>
      <c r="K43" s="54"/>
      <c r="L43" s="54">
        <f t="shared" si="5"/>
        <v>142</v>
      </c>
      <c r="M43" s="119"/>
    </row>
    <row r="44" spans="1:13" ht="12" customHeight="1">
      <c r="A44" s="120"/>
      <c r="B44" s="120"/>
      <c r="C44" s="123" t="s">
        <v>148</v>
      </c>
      <c r="D44" s="54">
        <v>0</v>
      </c>
      <c r="E44" s="54">
        <v>0</v>
      </c>
      <c r="F44" s="54">
        <f>SUM(D44:E44)</f>
        <v>0</v>
      </c>
      <c r="G44" s="54"/>
      <c r="H44" s="54">
        <v>5</v>
      </c>
      <c r="I44" s="54">
        <v>1</v>
      </c>
      <c r="J44" s="54">
        <f>SUM(H44:I44)</f>
        <v>6</v>
      </c>
      <c r="K44" s="54"/>
      <c r="L44" s="54">
        <f>SUM(F44,J44)</f>
        <v>6</v>
      </c>
      <c r="M44" s="119"/>
    </row>
    <row r="45" spans="1:13" ht="12" customHeight="1">
      <c r="A45" s="120"/>
      <c r="B45" s="120"/>
      <c r="C45" s="123" t="s">
        <v>152</v>
      </c>
      <c r="D45" s="54">
        <v>0</v>
      </c>
      <c r="E45" s="54">
        <v>0</v>
      </c>
      <c r="F45" s="54">
        <f>SUM(D45:E45)</f>
        <v>0</v>
      </c>
      <c r="G45" s="54"/>
      <c r="H45" s="54">
        <v>16</v>
      </c>
      <c r="I45" s="54">
        <v>2</v>
      </c>
      <c r="J45" s="54">
        <f>SUM(H45:I45)</f>
        <v>18</v>
      </c>
      <c r="K45" s="54"/>
      <c r="L45" s="54">
        <f>SUM(F45,J45)</f>
        <v>18</v>
      </c>
      <c r="M45" s="119"/>
    </row>
    <row r="46" spans="1:13" ht="12" customHeight="1">
      <c r="A46" s="120"/>
      <c r="B46" s="120"/>
      <c r="C46" s="123" t="s">
        <v>154</v>
      </c>
      <c r="D46" s="54">
        <v>0</v>
      </c>
      <c r="E46" s="54">
        <v>0</v>
      </c>
      <c r="F46" s="54">
        <f>SUM(D46:E46)</f>
        <v>0</v>
      </c>
      <c r="G46" s="54"/>
      <c r="H46" s="54">
        <v>22</v>
      </c>
      <c r="I46" s="54">
        <v>11</v>
      </c>
      <c r="J46" s="54">
        <f>SUM(H46:I46)</f>
        <v>33</v>
      </c>
      <c r="K46" s="54"/>
      <c r="L46" s="54">
        <f>SUM(F46,J46)</f>
        <v>33</v>
      </c>
      <c r="M46" s="119"/>
    </row>
    <row r="47" spans="1:13" ht="12" customHeight="1">
      <c r="A47" s="120"/>
      <c r="B47" s="120"/>
      <c r="C47" s="123"/>
      <c r="D47" s="54"/>
      <c r="E47" s="54"/>
      <c r="F47" s="54"/>
      <c r="G47" s="54"/>
      <c r="H47" s="54"/>
      <c r="I47" s="54"/>
      <c r="J47" s="54"/>
      <c r="K47" s="54"/>
      <c r="L47" s="54"/>
      <c r="M47" s="119"/>
    </row>
    <row r="48" spans="1:13" ht="12" customHeight="1">
      <c r="A48" s="120"/>
      <c r="B48" s="120"/>
      <c r="C48" s="123"/>
      <c r="D48" s="54"/>
      <c r="E48" s="54"/>
      <c r="F48" s="54"/>
      <c r="G48" s="54"/>
      <c r="H48" s="54"/>
      <c r="I48" s="54"/>
      <c r="J48" s="54"/>
      <c r="K48" s="54"/>
      <c r="L48" s="54"/>
      <c r="M48" s="119"/>
    </row>
    <row r="49" spans="1:13" ht="12" customHeight="1">
      <c r="A49" s="120"/>
      <c r="B49" s="120"/>
      <c r="C49" s="123"/>
      <c r="D49" s="54"/>
      <c r="E49" s="54"/>
      <c r="F49" s="54"/>
      <c r="G49" s="54"/>
      <c r="H49" s="54"/>
      <c r="I49" s="54"/>
      <c r="J49" s="54"/>
      <c r="K49" s="54"/>
      <c r="L49" s="54"/>
      <c r="M49" s="119"/>
    </row>
    <row r="50" spans="1:13" ht="12" customHeight="1">
      <c r="A50" s="28" t="s">
        <v>253</v>
      </c>
      <c r="B50" s="120"/>
      <c r="C50" s="119"/>
      <c r="M50" s="120"/>
    </row>
    <row r="51" spans="1:13" ht="12" customHeight="1">
      <c r="A51" s="28"/>
      <c r="B51" s="120"/>
      <c r="C51" s="119"/>
      <c r="M51" s="120"/>
    </row>
    <row r="52" spans="2:13" ht="12" customHeight="1">
      <c r="B52" s="120"/>
      <c r="C52" s="119"/>
      <c r="M52" s="120"/>
    </row>
    <row r="53" spans="1:13" ht="12" customHeight="1">
      <c r="A53" s="121" t="s">
        <v>14</v>
      </c>
      <c r="C53" s="120"/>
      <c r="D53" s="111">
        <f>SUM(D54,D60)</f>
        <v>0</v>
      </c>
      <c r="E53" s="111">
        <f>SUM(E54,E60)</f>
        <v>0</v>
      </c>
      <c r="F53" s="111">
        <f>SUM(D53:E53)</f>
        <v>0</v>
      </c>
      <c r="H53" s="111">
        <f>SUM(H54,H60)</f>
        <v>33</v>
      </c>
      <c r="I53" s="111">
        <f>SUM(I54,I60)</f>
        <v>34</v>
      </c>
      <c r="J53" s="111">
        <f>SUM(H53:I53)</f>
        <v>67</v>
      </c>
      <c r="L53" s="111">
        <f>SUM(F53,J53)</f>
        <v>67</v>
      </c>
      <c r="M53" s="120"/>
    </row>
    <row r="54" spans="2:13" ht="12" customHeight="1">
      <c r="B54" s="121" t="s">
        <v>136</v>
      </c>
      <c r="C54" s="120"/>
      <c r="D54" s="111">
        <f>SUM(D55:D59)</f>
        <v>0</v>
      </c>
      <c r="E54" s="111">
        <f>SUM(E55:E59)</f>
        <v>0</v>
      </c>
      <c r="F54" s="111">
        <f>SUM(F55:F59)</f>
        <v>0</v>
      </c>
      <c r="H54" s="111">
        <f>SUM(H55:H59)</f>
        <v>18</v>
      </c>
      <c r="I54" s="111">
        <f>SUM(I55:I59)</f>
        <v>28</v>
      </c>
      <c r="J54" s="111">
        <f>SUM(J55:J59)</f>
        <v>46</v>
      </c>
      <c r="L54" s="111">
        <f>SUM(L55:L59)</f>
        <v>46</v>
      </c>
      <c r="M54" s="120"/>
    </row>
    <row r="55" spans="1:12" ht="12" customHeight="1">
      <c r="A55" s="120"/>
      <c r="B55" s="120"/>
      <c r="C55" s="135" t="s">
        <v>155</v>
      </c>
      <c r="D55" s="54">
        <v>0</v>
      </c>
      <c r="E55" s="54">
        <v>0</v>
      </c>
      <c r="F55" s="54">
        <f>SUM(D55:E55)</f>
        <v>0</v>
      </c>
      <c r="G55" s="54"/>
      <c r="H55" s="54">
        <v>4</v>
      </c>
      <c r="I55" s="54">
        <v>4</v>
      </c>
      <c r="J55" s="54">
        <f>SUM(H55:I55)</f>
        <v>8</v>
      </c>
      <c r="K55" s="54"/>
      <c r="L55" s="54">
        <f>SUM(F55,J55)</f>
        <v>8</v>
      </c>
    </row>
    <row r="56" spans="1:12" ht="12" customHeight="1">
      <c r="A56" s="120"/>
      <c r="B56" s="120"/>
      <c r="C56" s="135" t="s">
        <v>156</v>
      </c>
      <c r="D56" s="54">
        <v>0</v>
      </c>
      <c r="E56" s="54">
        <v>0</v>
      </c>
      <c r="F56" s="54">
        <f>SUM(D56:E56)</f>
        <v>0</v>
      </c>
      <c r="G56" s="54"/>
      <c r="H56" s="54">
        <v>5</v>
      </c>
      <c r="I56" s="54">
        <v>6</v>
      </c>
      <c r="J56" s="54">
        <f>SUM(H56:I56)</f>
        <v>11</v>
      </c>
      <c r="K56" s="54"/>
      <c r="L56" s="54">
        <f>SUM(F56,J56)</f>
        <v>11</v>
      </c>
    </row>
    <row r="57" spans="1:12" ht="12" customHeight="1">
      <c r="A57" s="120"/>
      <c r="B57" s="120"/>
      <c r="C57" s="135" t="s">
        <v>157</v>
      </c>
      <c r="D57" s="54">
        <v>0</v>
      </c>
      <c r="E57" s="54">
        <v>0</v>
      </c>
      <c r="F57" s="54">
        <f>SUM(D57:E57)</f>
        <v>0</v>
      </c>
      <c r="G57" s="54"/>
      <c r="H57" s="54">
        <v>4</v>
      </c>
      <c r="I57" s="54">
        <v>8</v>
      </c>
      <c r="J57" s="54">
        <f>SUM(H57:I57)</f>
        <v>12</v>
      </c>
      <c r="K57" s="54"/>
      <c r="L57" s="54">
        <f>SUM(F57,J57)</f>
        <v>12</v>
      </c>
    </row>
    <row r="58" spans="1:12" ht="12" customHeight="1">
      <c r="A58" s="120"/>
      <c r="B58" s="120"/>
      <c r="C58" s="135" t="s">
        <v>17</v>
      </c>
      <c r="D58" s="54">
        <v>0</v>
      </c>
      <c r="E58" s="54">
        <v>0</v>
      </c>
      <c r="F58" s="54">
        <f>SUM(D58:E58)</f>
        <v>0</v>
      </c>
      <c r="G58" s="54"/>
      <c r="H58" s="54">
        <v>1</v>
      </c>
      <c r="I58" s="54">
        <v>6</v>
      </c>
      <c r="J58" s="54">
        <f>SUM(H58:I58)</f>
        <v>7</v>
      </c>
      <c r="K58" s="54"/>
      <c r="L58" s="54">
        <f>SUM(F58,J58)</f>
        <v>7</v>
      </c>
    </row>
    <row r="59" spans="1:12" ht="12" customHeight="1">
      <c r="A59" s="120"/>
      <c r="B59" s="120"/>
      <c r="C59" s="135" t="s">
        <v>18</v>
      </c>
      <c r="D59" s="54">
        <v>0</v>
      </c>
      <c r="E59" s="54">
        <v>0</v>
      </c>
      <c r="F59" s="54">
        <f>SUM(D59:E59)</f>
        <v>0</v>
      </c>
      <c r="G59" s="54"/>
      <c r="H59" s="54">
        <v>4</v>
      </c>
      <c r="I59" s="54">
        <v>4</v>
      </c>
      <c r="J59" s="54">
        <f>SUM(H59:I59)</f>
        <v>8</v>
      </c>
      <c r="K59" s="54"/>
      <c r="L59" s="54">
        <f>SUM(F59,J59)</f>
        <v>8</v>
      </c>
    </row>
    <row r="60" spans="1:13" ht="12" customHeight="1">
      <c r="A60" s="120"/>
      <c r="B60" s="111" t="s">
        <v>137</v>
      </c>
      <c r="C60" s="120"/>
      <c r="D60" s="111">
        <f>SUM(D61:D63)</f>
        <v>0</v>
      </c>
      <c r="E60" s="111">
        <f>SUM(E61:E63)</f>
        <v>0</v>
      </c>
      <c r="F60" s="111">
        <f>SUM(F61:F63)</f>
        <v>0</v>
      </c>
      <c r="H60" s="111">
        <f>SUM(H61:H63)</f>
        <v>15</v>
      </c>
      <c r="I60" s="111">
        <f>SUM(I61:I63)</f>
        <v>6</v>
      </c>
      <c r="J60" s="111">
        <f>SUM(J61:J63)</f>
        <v>21</v>
      </c>
      <c r="L60" s="111">
        <f>SUM(L61:L63)</f>
        <v>21</v>
      </c>
      <c r="M60" s="120"/>
    </row>
    <row r="61" spans="1:13" ht="12" customHeight="1">
      <c r="A61" s="120"/>
      <c r="B61" s="120"/>
      <c r="C61" s="135" t="s">
        <v>155</v>
      </c>
      <c r="D61" s="54">
        <v>0</v>
      </c>
      <c r="E61" s="54">
        <v>0</v>
      </c>
      <c r="F61" s="54">
        <f>SUM(D61:E61)</f>
        <v>0</v>
      </c>
      <c r="G61" s="54"/>
      <c r="H61" s="54">
        <v>4</v>
      </c>
      <c r="I61" s="54">
        <v>1</v>
      </c>
      <c r="J61" s="54">
        <f>SUM(H61:I61)</f>
        <v>5</v>
      </c>
      <c r="K61" s="54"/>
      <c r="L61" s="54">
        <f>SUM(F61,J61)</f>
        <v>5</v>
      </c>
      <c r="M61" s="120"/>
    </row>
    <row r="62" spans="1:13" ht="12" customHeight="1">
      <c r="A62" s="120"/>
      <c r="B62" s="120"/>
      <c r="C62" s="135" t="s">
        <v>156</v>
      </c>
      <c r="D62" s="54">
        <v>0</v>
      </c>
      <c r="E62" s="54">
        <v>0</v>
      </c>
      <c r="F62" s="54">
        <f>SUM(D62:E62)</f>
        <v>0</v>
      </c>
      <c r="G62" s="54"/>
      <c r="H62" s="54">
        <v>5</v>
      </c>
      <c r="I62" s="54">
        <v>2</v>
      </c>
      <c r="J62" s="54">
        <f>SUM(H62:I62)</f>
        <v>7</v>
      </c>
      <c r="K62" s="54"/>
      <c r="L62" s="54">
        <f>SUM(F62,J62)</f>
        <v>7</v>
      </c>
      <c r="M62" s="120"/>
    </row>
    <row r="63" spans="1:13" ht="12" customHeight="1">
      <c r="A63" s="120"/>
      <c r="B63" s="120"/>
      <c r="C63" s="135" t="s">
        <v>18</v>
      </c>
      <c r="D63" s="54">
        <v>0</v>
      </c>
      <c r="E63" s="54">
        <v>0</v>
      </c>
      <c r="F63" s="54">
        <f>SUM(D63:E63)</f>
        <v>0</v>
      </c>
      <c r="G63" s="54"/>
      <c r="H63" s="54">
        <v>6</v>
      </c>
      <c r="I63" s="54">
        <v>3</v>
      </c>
      <c r="J63" s="54">
        <f>SUM(H63:I63)</f>
        <v>9</v>
      </c>
      <c r="K63" s="54"/>
      <c r="L63" s="54">
        <f>SUM(F63,J63)</f>
        <v>9</v>
      </c>
      <c r="M63" s="120"/>
    </row>
    <row r="64" spans="1:13" ht="12" customHeight="1">
      <c r="A64" s="120"/>
      <c r="B64" s="120"/>
      <c r="C64" s="120"/>
      <c r="M64" s="120"/>
    </row>
    <row r="65" spans="1:13" ht="12" customHeight="1">
      <c r="A65" s="111" t="s">
        <v>25</v>
      </c>
      <c r="C65" s="120"/>
      <c r="D65" s="111">
        <f>SUM(D66,D69,D74)</f>
        <v>73</v>
      </c>
      <c r="E65" s="111">
        <f>SUM(E66,E69,E74)</f>
        <v>57</v>
      </c>
      <c r="F65" s="111">
        <f>SUM(F66,F69,F74)</f>
        <v>130</v>
      </c>
      <c r="H65" s="111">
        <f>SUM(H66,H69,H74)</f>
        <v>428</v>
      </c>
      <c r="I65" s="111">
        <f>SUM(I66,I69,I74)</f>
        <v>312</v>
      </c>
      <c r="J65" s="111">
        <f>SUM(J66,J69,J74)</f>
        <v>740</v>
      </c>
      <c r="L65" s="111">
        <f>SUM(L66,L69,L74)</f>
        <v>870</v>
      </c>
      <c r="M65" s="120"/>
    </row>
    <row r="66" spans="2:13" ht="12" customHeight="1">
      <c r="B66" s="111" t="s">
        <v>107</v>
      </c>
      <c r="C66" s="120"/>
      <c r="D66" s="111">
        <f>SUM(D67:D68)</f>
        <v>73</v>
      </c>
      <c r="E66" s="111">
        <f>SUM(E67:E68)</f>
        <v>57</v>
      </c>
      <c r="F66" s="111">
        <f>SUM(F67:F68)</f>
        <v>130</v>
      </c>
      <c r="H66" s="111">
        <f>SUM(H67:H68)</f>
        <v>97</v>
      </c>
      <c r="I66" s="111">
        <f>SUM(I67:I68)</f>
        <v>89</v>
      </c>
      <c r="J66" s="111">
        <f>SUM(J67:J68)</f>
        <v>186</v>
      </c>
      <c r="L66" s="111">
        <f>SUM(L67:L68)</f>
        <v>316</v>
      </c>
      <c r="M66" s="120"/>
    </row>
    <row r="67" spans="1:13" ht="12" customHeight="1">
      <c r="A67" s="120"/>
      <c r="B67" s="120"/>
      <c r="C67" s="120" t="s">
        <v>159</v>
      </c>
      <c r="D67" s="54">
        <v>6</v>
      </c>
      <c r="E67" s="54">
        <v>2</v>
      </c>
      <c r="F67" s="54">
        <f>SUM(D67:E67)</f>
        <v>8</v>
      </c>
      <c r="G67" s="54"/>
      <c r="H67" s="54">
        <v>13</v>
      </c>
      <c r="I67" s="54">
        <v>10</v>
      </c>
      <c r="J67" s="54">
        <f>SUM(H67:I67)</f>
        <v>23</v>
      </c>
      <c r="K67" s="54"/>
      <c r="L67" s="54">
        <f>SUM(F67,J67)</f>
        <v>31</v>
      </c>
      <c r="M67" s="120"/>
    </row>
    <row r="68" spans="1:13" ht="12" customHeight="1">
      <c r="A68" s="120"/>
      <c r="B68" s="120"/>
      <c r="C68" s="120" t="s">
        <v>160</v>
      </c>
      <c r="D68" s="54">
        <v>67</v>
      </c>
      <c r="E68" s="54">
        <v>55</v>
      </c>
      <c r="F68" s="54">
        <f>SUM(D68:E68)</f>
        <v>122</v>
      </c>
      <c r="G68" s="54"/>
      <c r="H68" s="54">
        <v>84</v>
      </c>
      <c r="I68" s="54">
        <v>79</v>
      </c>
      <c r="J68" s="54">
        <f>SUM(H68:I68)</f>
        <v>163</v>
      </c>
      <c r="K68" s="54"/>
      <c r="L68" s="54">
        <f>SUM(F68,J68)</f>
        <v>285</v>
      </c>
      <c r="M68" s="120"/>
    </row>
    <row r="69" spans="1:13" ht="12" customHeight="1">
      <c r="A69" s="120"/>
      <c r="B69" s="121" t="s">
        <v>136</v>
      </c>
      <c r="C69" s="120"/>
      <c r="D69" s="111">
        <f>SUM(D70:D73)</f>
        <v>0</v>
      </c>
      <c r="E69" s="111">
        <f>SUM(E70:E73)</f>
        <v>0</v>
      </c>
      <c r="F69" s="111">
        <f>SUM(F70:F73)</f>
        <v>0</v>
      </c>
      <c r="H69" s="111">
        <f>SUM(H70:H73)</f>
        <v>302</v>
      </c>
      <c r="I69" s="111">
        <f>SUM(I70:I73)</f>
        <v>214</v>
      </c>
      <c r="J69" s="111">
        <f>SUM(J70:J73)</f>
        <v>516</v>
      </c>
      <c r="L69" s="111">
        <f>SUM(L70:L73)</f>
        <v>516</v>
      </c>
      <c r="M69" s="120"/>
    </row>
    <row r="70" spans="1:13" ht="12" customHeight="1">
      <c r="A70" s="120"/>
      <c r="B70" s="120"/>
      <c r="C70" s="135" t="s">
        <v>26</v>
      </c>
      <c r="D70" s="54">
        <v>0</v>
      </c>
      <c r="E70" s="54">
        <v>0</v>
      </c>
      <c r="F70" s="54">
        <f aca="true" t="shared" si="6" ref="F70:F75">SUM(D70:E70)</f>
        <v>0</v>
      </c>
      <c r="G70" s="54"/>
      <c r="H70" s="54">
        <v>175</v>
      </c>
      <c r="I70" s="54">
        <v>130</v>
      </c>
      <c r="J70" s="54">
        <f aca="true" t="shared" si="7" ref="J70:J75">SUM(H70:I70)</f>
        <v>305</v>
      </c>
      <c r="K70" s="54"/>
      <c r="L70" s="54">
        <f aca="true" t="shared" si="8" ref="L70:L75">SUM(F70,J70)</f>
        <v>305</v>
      </c>
      <c r="M70" s="120"/>
    </row>
    <row r="71" spans="1:13" ht="12" customHeight="1">
      <c r="A71" s="120"/>
      <c r="B71" s="120"/>
      <c r="C71" s="135" t="s">
        <v>161</v>
      </c>
      <c r="D71" s="54">
        <v>0</v>
      </c>
      <c r="E71" s="54">
        <v>0</v>
      </c>
      <c r="F71" s="54">
        <f t="shared" si="6"/>
        <v>0</v>
      </c>
      <c r="G71" s="54"/>
      <c r="H71" s="54">
        <v>1</v>
      </c>
      <c r="I71" s="54">
        <v>0</v>
      </c>
      <c r="J71" s="54">
        <f t="shared" si="7"/>
        <v>1</v>
      </c>
      <c r="K71" s="54"/>
      <c r="L71" s="54">
        <f t="shared" si="8"/>
        <v>1</v>
      </c>
      <c r="M71" s="120"/>
    </row>
    <row r="72" spans="1:13" ht="12" customHeight="1">
      <c r="A72" s="120"/>
      <c r="B72" s="120"/>
      <c r="C72" s="135" t="s">
        <v>158</v>
      </c>
      <c r="D72" s="54">
        <v>0</v>
      </c>
      <c r="E72" s="54">
        <v>0</v>
      </c>
      <c r="F72" s="54">
        <f t="shared" si="6"/>
        <v>0</v>
      </c>
      <c r="G72" s="54"/>
      <c r="H72" s="54">
        <v>16</v>
      </c>
      <c r="I72" s="54">
        <v>11</v>
      </c>
      <c r="J72" s="54">
        <f t="shared" si="7"/>
        <v>27</v>
      </c>
      <c r="K72" s="54"/>
      <c r="L72" s="54">
        <f t="shared" si="8"/>
        <v>27</v>
      </c>
      <c r="M72" s="120"/>
    </row>
    <row r="73" spans="1:13" ht="12" customHeight="1">
      <c r="A73" s="120"/>
      <c r="B73" s="120"/>
      <c r="C73" s="135" t="s">
        <v>159</v>
      </c>
      <c r="D73" s="54">
        <v>0</v>
      </c>
      <c r="E73" s="54">
        <v>0</v>
      </c>
      <c r="F73" s="54">
        <f t="shared" si="6"/>
        <v>0</v>
      </c>
      <c r="G73" s="54"/>
      <c r="H73" s="54">
        <v>110</v>
      </c>
      <c r="I73" s="54">
        <v>73</v>
      </c>
      <c r="J73" s="54">
        <f t="shared" si="7"/>
        <v>183</v>
      </c>
      <c r="K73" s="54"/>
      <c r="L73" s="54">
        <f t="shared" si="8"/>
        <v>183</v>
      </c>
      <c r="M73" s="120"/>
    </row>
    <row r="74" spans="1:13" ht="12" customHeight="1">
      <c r="A74" s="120"/>
      <c r="B74" s="111" t="s">
        <v>137</v>
      </c>
      <c r="C74" s="120"/>
      <c r="D74" s="111">
        <f>SUM(D75)</f>
        <v>0</v>
      </c>
      <c r="E74" s="111">
        <f>SUM(E75)</f>
        <v>0</v>
      </c>
      <c r="F74" s="111">
        <f t="shared" si="6"/>
        <v>0</v>
      </c>
      <c r="H74" s="111">
        <f>SUM(H75)</f>
        <v>29</v>
      </c>
      <c r="I74" s="111">
        <f>SUM(I75)</f>
        <v>9</v>
      </c>
      <c r="J74" s="111">
        <f t="shared" si="7"/>
        <v>38</v>
      </c>
      <c r="L74" s="111">
        <f t="shared" si="8"/>
        <v>38</v>
      </c>
      <c r="M74" s="120"/>
    </row>
    <row r="75" spans="1:13" ht="12" customHeight="1">
      <c r="A75" s="120"/>
      <c r="B75" s="120"/>
      <c r="C75" s="120" t="s">
        <v>161</v>
      </c>
      <c r="D75" s="54">
        <v>0</v>
      </c>
      <c r="E75" s="54">
        <v>0</v>
      </c>
      <c r="F75" s="54">
        <f t="shared" si="6"/>
        <v>0</v>
      </c>
      <c r="G75" s="54"/>
      <c r="H75" s="54">
        <v>29</v>
      </c>
      <c r="I75" s="54">
        <v>9</v>
      </c>
      <c r="J75" s="54">
        <f t="shared" si="7"/>
        <v>38</v>
      </c>
      <c r="K75" s="54"/>
      <c r="L75" s="54">
        <f t="shared" si="8"/>
        <v>38</v>
      </c>
      <c r="M75" s="120"/>
    </row>
    <row r="76" spans="1:13" ht="12" customHeight="1">
      <c r="A76" s="120"/>
      <c r="B76" s="120"/>
      <c r="C76" s="120"/>
      <c r="D76" s="133"/>
      <c r="E76" s="133"/>
      <c r="F76" s="133"/>
      <c r="G76" s="133"/>
      <c r="H76" s="133"/>
      <c r="I76" s="133"/>
      <c r="M76" s="120"/>
    </row>
    <row r="77" spans="1:13" ht="12" customHeight="1">
      <c r="A77" s="111" t="s">
        <v>29</v>
      </c>
      <c r="C77" s="120"/>
      <c r="D77" s="111">
        <f>SUM(D78,D87,D89)</f>
        <v>7</v>
      </c>
      <c r="E77" s="111">
        <f>SUM(E78,E87,E89)</f>
        <v>4</v>
      </c>
      <c r="F77" s="111">
        <f>SUM(F78,F87,F89)</f>
        <v>11</v>
      </c>
      <c r="H77" s="111">
        <f>SUM(H78,H87,H89)</f>
        <v>208</v>
      </c>
      <c r="I77" s="111">
        <f>SUM(I78,I87,I89)</f>
        <v>121</v>
      </c>
      <c r="J77" s="111">
        <f>SUM(J78,J87,J89)</f>
        <v>329</v>
      </c>
      <c r="L77" s="111">
        <f>SUM(F77,J77)</f>
        <v>340</v>
      </c>
      <c r="M77" s="120"/>
    </row>
    <row r="78" spans="2:13" ht="12" customHeight="1">
      <c r="B78" s="111" t="s">
        <v>107</v>
      </c>
      <c r="C78" s="120"/>
      <c r="D78" s="111">
        <f>SUM(D79:D86)</f>
        <v>6</v>
      </c>
      <c r="E78" s="111">
        <f>SUM(E79:E86)</f>
        <v>4</v>
      </c>
      <c r="F78" s="111">
        <f>SUM(F79:F86)</f>
        <v>10</v>
      </c>
      <c r="H78" s="111">
        <f>SUM(H79:H86)</f>
        <v>8</v>
      </c>
      <c r="I78" s="111">
        <f>SUM(I79:I86)</f>
        <v>9</v>
      </c>
      <c r="J78" s="111">
        <f>SUM(J79:J86)</f>
        <v>17</v>
      </c>
      <c r="L78" s="111">
        <f>SUM(L79:L86)</f>
        <v>27</v>
      </c>
      <c r="M78" s="120"/>
    </row>
    <row r="79" spans="2:13" ht="12" customHeight="1">
      <c r="B79" s="120"/>
      <c r="C79" s="123" t="s">
        <v>162</v>
      </c>
      <c r="D79" s="54">
        <v>1</v>
      </c>
      <c r="E79" s="54">
        <v>1</v>
      </c>
      <c r="F79" s="54">
        <f aca="true" t="shared" si="9" ref="F79:F86">SUM(D79:E79)</f>
        <v>2</v>
      </c>
      <c r="G79" s="54"/>
      <c r="H79" s="54">
        <v>1</v>
      </c>
      <c r="I79" s="54">
        <v>1</v>
      </c>
      <c r="J79" s="54">
        <f aca="true" t="shared" si="10" ref="J79:J86">SUM(H79:I79)</f>
        <v>2</v>
      </c>
      <c r="K79" s="54"/>
      <c r="L79" s="54">
        <f aca="true" t="shared" si="11" ref="L79:L86">SUM(F79,J79)</f>
        <v>4</v>
      </c>
      <c r="M79" s="120"/>
    </row>
    <row r="80" spans="1:13" ht="12" customHeight="1">
      <c r="A80" s="120"/>
      <c r="B80" s="120"/>
      <c r="C80" s="123" t="s">
        <v>163</v>
      </c>
      <c r="D80" s="54">
        <v>0</v>
      </c>
      <c r="E80" s="54">
        <v>1</v>
      </c>
      <c r="F80" s="54">
        <f t="shared" si="9"/>
        <v>1</v>
      </c>
      <c r="G80" s="54"/>
      <c r="H80" s="54">
        <v>1</v>
      </c>
      <c r="I80" s="54">
        <v>2</v>
      </c>
      <c r="J80" s="54">
        <f t="shared" si="10"/>
        <v>3</v>
      </c>
      <c r="K80" s="54"/>
      <c r="L80" s="54">
        <f t="shared" si="11"/>
        <v>4</v>
      </c>
      <c r="M80" s="120"/>
    </row>
    <row r="81" spans="1:13" ht="12" customHeight="1">
      <c r="A81" s="120"/>
      <c r="B81" s="120"/>
      <c r="C81" s="123" t="s">
        <v>164</v>
      </c>
      <c r="D81" s="54">
        <v>1</v>
      </c>
      <c r="E81" s="54">
        <v>1</v>
      </c>
      <c r="F81" s="54">
        <f t="shared" si="9"/>
        <v>2</v>
      </c>
      <c r="G81" s="54"/>
      <c r="H81" s="54">
        <v>2</v>
      </c>
      <c r="I81" s="54">
        <v>0</v>
      </c>
      <c r="J81" s="54">
        <f t="shared" si="10"/>
        <v>2</v>
      </c>
      <c r="K81" s="54"/>
      <c r="L81" s="54">
        <f t="shared" si="11"/>
        <v>4</v>
      </c>
      <c r="M81" s="120"/>
    </row>
    <row r="82" spans="1:13" ht="12" customHeight="1">
      <c r="A82" s="120"/>
      <c r="B82" s="120"/>
      <c r="C82" s="123" t="s">
        <v>165</v>
      </c>
      <c r="D82" s="54">
        <v>0</v>
      </c>
      <c r="E82" s="54">
        <v>0</v>
      </c>
      <c r="F82" s="54">
        <f t="shared" si="9"/>
        <v>0</v>
      </c>
      <c r="G82" s="54"/>
      <c r="H82" s="54">
        <v>0</v>
      </c>
      <c r="I82" s="54">
        <v>1</v>
      </c>
      <c r="J82" s="54">
        <f t="shared" si="10"/>
        <v>1</v>
      </c>
      <c r="K82" s="54"/>
      <c r="L82" s="54">
        <f t="shared" si="11"/>
        <v>1</v>
      </c>
      <c r="M82" s="120"/>
    </row>
    <row r="83" spans="1:13" ht="12" customHeight="1">
      <c r="A83" s="120"/>
      <c r="B83" s="120"/>
      <c r="C83" s="123" t="s">
        <v>166</v>
      </c>
      <c r="D83" s="54">
        <v>3</v>
      </c>
      <c r="E83" s="54">
        <v>1</v>
      </c>
      <c r="F83" s="54">
        <f t="shared" si="9"/>
        <v>4</v>
      </c>
      <c r="G83" s="54"/>
      <c r="H83" s="54">
        <v>1</v>
      </c>
      <c r="I83" s="54">
        <v>1</v>
      </c>
      <c r="J83" s="54">
        <f t="shared" si="10"/>
        <v>2</v>
      </c>
      <c r="K83" s="54"/>
      <c r="L83" s="54">
        <f t="shared" si="11"/>
        <v>6</v>
      </c>
      <c r="M83" s="120"/>
    </row>
    <row r="84" spans="1:13" ht="12" customHeight="1">
      <c r="A84" s="120"/>
      <c r="B84" s="120"/>
      <c r="C84" s="123" t="s">
        <v>167</v>
      </c>
      <c r="D84" s="54">
        <v>1</v>
      </c>
      <c r="E84" s="54">
        <v>0</v>
      </c>
      <c r="F84" s="54">
        <f t="shared" si="9"/>
        <v>1</v>
      </c>
      <c r="G84" s="54"/>
      <c r="H84" s="54">
        <v>0</v>
      </c>
      <c r="I84" s="54">
        <v>3</v>
      </c>
      <c r="J84" s="54">
        <f t="shared" si="10"/>
        <v>3</v>
      </c>
      <c r="K84" s="54"/>
      <c r="L84" s="54">
        <f t="shared" si="11"/>
        <v>4</v>
      </c>
      <c r="M84" s="120"/>
    </row>
    <row r="85" spans="1:13" ht="12" customHeight="1">
      <c r="A85" s="120"/>
      <c r="B85" s="120"/>
      <c r="C85" s="123" t="s">
        <v>168</v>
      </c>
      <c r="D85" s="54">
        <v>0</v>
      </c>
      <c r="E85" s="54">
        <v>0</v>
      </c>
      <c r="F85" s="54">
        <f t="shared" si="9"/>
        <v>0</v>
      </c>
      <c r="G85" s="54"/>
      <c r="H85" s="54">
        <v>2</v>
      </c>
      <c r="I85" s="54">
        <v>1</v>
      </c>
      <c r="J85" s="54">
        <f t="shared" si="10"/>
        <v>3</v>
      </c>
      <c r="K85" s="54"/>
      <c r="L85" s="54">
        <f t="shared" si="11"/>
        <v>3</v>
      </c>
      <c r="M85" s="120"/>
    </row>
    <row r="86" spans="1:13" ht="12" customHeight="1">
      <c r="A86" s="120"/>
      <c r="B86" s="120"/>
      <c r="C86" s="123" t="s">
        <v>169</v>
      </c>
      <c r="D86" s="54">
        <v>0</v>
      </c>
      <c r="E86" s="54">
        <v>0</v>
      </c>
      <c r="F86" s="54">
        <f t="shared" si="9"/>
        <v>0</v>
      </c>
      <c r="G86" s="54"/>
      <c r="H86" s="54">
        <v>1</v>
      </c>
      <c r="I86" s="54">
        <v>0</v>
      </c>
      <c r="J86" s="54">
        <f t="shared" si="10"/>
        <v>1</v>
      </c>
      <c r="K86" s="54"/>
      <c r="L86" s="54">
        <f t="shared" si="11"/>
        <v>1</v>
      </c>
      <c r="M86" s="120"/>
    </row>
    <row r="87" spans="2:13" ht="12" customHeight="1">
      <c r="B87" s="121" t="s">
        <v>136</v>
      </c>
      <c r="C87" s="120"/>
      <c r="D87" s="111">
        <f>SUM(D88:D88)</f>
        <v>1</v>
      </c>
      <c r="E87" s="111">
        <f>SUM(E88:E88)</f>
        <v>0</v>
      </c>
      <c r="F87" s="111">
        <f>SUM(D87:E87)</f>
        <v>1</v>
      </c>
      <c r="H87" s="111">
        <f>SUM(H88:H88)</f>
        <v>117</v>
      </c>
      <c r="I87" s="111">
        <f>SUM(I88:I88)</f>
        <v>82</v>
      </c>
      <c r="J87" s="111">
        <f>SUM(H87:I87)</f>
        <v>199</v>
      </c>
      <c r="L87" s="111">
        <f>SUM(F87,J87)</f>
        <v>200</v>
      </c>
      <c r="M87" s="120"/>
    </row>
    <row r="88" spans="1:13" ht="12" customHeight="1">
      <c r="A88" s="119"/>
      <c r="B88" s="120"/>
      <c r="C88" s="120" t="s">
        <v>30</v>
      </c>
      <c r="D88" s="54">
        <v>1</v>
      </c>
      <c r="E88" s="54">
        <v>0</v>
      </c>
      <c r="F88" s="54">
        <f>SUM(D88:E88)</f>
        <v>1</v>
      </c>
      <c r="G88" s="54"/>
      <c r="H88" s="54">
        <v>117</v>
      </c>
      <c r="I88" s="54">
        <v>82</v>
      </c>
      <c r="J88" s="54">
        <f>SUM(H88:I88)</f>
        <v>199</v>
      </c>
      <c r="K88" s="54"/>
      <c r="L88" s="54">
        <f>SUM(F88,J88)</f>
        <v>200</v>
      </c>
      <c r="M88" s="120"/>
    </row>
    <row r="89" spans="1:13" ht="12" customHeight="1">
      <c r="A89" s="120"/>
      <c r="B89" s="111" t="s">
        <v>137</v>
      </c>
      <c r="C89" s="120"/>
      <c r="D89" s="111">
        <f>SUM(D90)</f>
        <v>0</v>
      </c>
      <c r="E89" s="111">
        <f>SUM(E90)</f>
        <v>0</v>
      </c>
      <c r="F89" s="111">
        <f>SUM(D89:E89)</f>
        <v>0</v>
      </c>
      <c r="H89" s="111">
        <f>SUM(H90)</f>
        <v>83</v>
      </c>
      <c r="I89" s="111">
        <f>SUM(I90)</f>
        <v>30</v>
      </c>
      <c r="J89" s="111">
        <f>SUM(H89:I89)</f>
        <v>113</v>
      </c>
      <c r="L89" s="111">
        <f>SUM(F89,J89)</f>
        <v>113</v>
      </c>
      <c r="M89" s="120"/>
    </row>
    <row r="90" spans="1:13" ht="12" customHeight="1">
      <c r="A90" s="120"/>
      <c r="B90" s="120"/>
      <c r="C90" s="120" t="s">
        <v>30</v>
      </c>
      <c r="D90" s="54">
        <v>0</v>
      </c>
      <c r="E90" s="54">
        <v>0</v>
      </c>
      <c r="F90" s="54">
        <f>SUM(D90:E90)</f>
        <v>0</v>
      </c>
      <c r="G90" s="54"/>
      <c r="H90" s="54">
        <v>83</v>
      </c>
      <c r="I90" s="54">
        <v>30</v>
      </c>
      <c r="J90" s="54">
        <f>SUM(H90:I90)</f>
        <v>113</v>
      </c>
      <c r="K90" s="54"/>
      <c r="L90" s="54">
        <f>SUM(F90,J90)</f>
        <v>113</v>
      </c>
      <c r="M90" s="120"/>
    </row>
    <row r="91" spans="1:13" ht="12" customHeight="1">
      <c r="A91" s="120"/>
      <c r="B91" s="119"/>
      <c r="C91" s="119"/>
      <c r="M91" s="119"/>
    </row>
    <row r="92" spans="1:13" ht="12" customHeight="1">
      <c r="A92" s="120"/>
      <c r="B92" s="119"/>
      <c r="C92" s="119"/>
      <c r="M92" s="119"/>
    </row>
    <row r="93" spans="1:13" ht="12" customHeight="1">
      <c r="A93" s="120"/>
      <c r="B93" s="119"/>
      <c r="C93" s="119"/>
      <c r="M93" s="119"/>
    </row>
    <row r="94" spans="1:13" ht="12" customHeight="1">
      <c r="A94" s="120"/>
      <c r="B94" s="119"/>
      <c r="C94" s="119"/>
      <c r="M94" s="119"/>
    </row>
    <row r="95" spans="1:13" ht="11.25" customHeight="1">
      <c r="A95" s="111" t="s">
        <v>31</v>
      </c>
      <c r="C95" s="120"/>
      <c r="D95" s="111">
        <f>SUM(D96,D99)</f>
        <v>47</v>
      </c>
      <c r="E95" s="111">
        <f>SUM(E96,E99)</f>
        <v>24</v>
      </c>
      <c r="F95" s="111">
        <f>SUM(D95:E95)</f>
        <v>71</v>
      </c>
      <c r="H95" s="111">
        <f>SUM(H96,H99)</f>
        <v>31</v>
      </c>
      <c r="I95" s="111">
        <f>SUM(I96,I99)</f>
        <v>17</v>
      </c>
      <c r="J95" s="111">
        <f>SUM(J96,J99)</f>
        <v>48</v>
      </c>
      <c r="L95" s="111">
        <f>SUM(F95,J95)</f>
        <v>119</v>
      </c>
      <c r="M95" s="120"/>
    </row>
    <row r="96" spans="2:13" ht="11.25" customHeight="1">
      <c r="B96" s="121" t="s">
        <v>136</v>
      </c>
      <c r="C96" s="120"/>
      <c r="D96" s="111">
        <f>SUM(D97:D98)</f>
        <v>20</v>
      </c>
      <c r="E96" s="111">
        <f>SUM(E97:E98)</f>
        <v>14</v>
      </c>
      <c r="F96" s="111">
        <f>SUM(F97:F98)</f>
        <v>34</v>
      </c>
      <c r="H96" s="111">
        <f>SUM(H97:H98)</f>
        <v>12</v>
      </c>
      <c r="I96" s="111">
        <f>SUM(I97:I98)</f>
        <v>9</v>
      </c>
      <c r="J96" s="111">
        <f>SUM(J97:J98)</f>
        <v>21</v>
      </c>
      <c r="L96" s="111">
        <f>SUM(L97:L98)</f>
        <v>55</v>
      </c>
      <c r="M96" s="120"/>
    </row>
    <row r="97" spans="2:13" ht="11.25" customHeight="1">
      <c r="B97" s="120"/>
      <c r="C97" s="120" t="s">
        <v>170</v>
      </c>
      <c r="D97" s="54">
        <v>0</v>
      </c>
      <c r="E97" s="54">
        <v>0</v>
      </c>
      <c r="F97" s="54">
        <f>SUM(D97:E97)</f>
        <v>0</v>
      </c>
      <c r="G97" s="54"/>
      <c r="H97" s="54">
        <v>0</v>
      </c>
      <c r="I97" s="54">
        <v>1</v>
      </c>
      <c r="J97" s="54">
        <f>SUM(H97:I97)</f>
        <v>1</v>
      </c>
      <c r="K97" s="54"/>
      <c r="L97" s="54">
        <f>SUM(F97,J97)</f>
        <v>1</v>
      </c>
      <c r="M97" s="120"/>
    </row>
    <row r="98" spans="2:13" ht="11.25" customHeight="1">
      <c r="B98" s="120"/>
      <c r="C98" s="120" t="s">
        <v>32</v>
      </c>
      <c r="D98" s="54">
        <v>20</v>
      </c>
      <c r="E98" s="54">
        <v>14</v>
      </c>
      <c r="F98" s="54">
        <f>SUM(D98:E98)</f>
        <v>34</v>
      </c>
      <c r="G98" s="54"/>
      <c r="H98" s="54">
        <v>12</v>
      </c>
      <c r="I98" s="54">
        <v>8</v>
      </c>
      <c r="J98" s="54">
        <f>SUM(H98:I98)</f>
        <v>20</v>
      </c>
      <c r="K98" s="54"/>
      <c r="L98" s="54">
        <f>SUM(F98,J98)</f>
        <v>54</v>
      </c>
      <c r="M98" s="120"/>
    </row>
    <row r="99" spans="1:13" ht="11.25" customHeight="1">
      <c r="A99" s="120"/>
      <c r="B99" s="111" t="s">
        <v>137</v>
      </c>
      <c r="C99" s="120"/>
      <c r="D99" s="111">
        <f>SUM(D100)</f>
        <v>27</v>
      </c>
      <c r="E99" s="111">
        <f>SUM(E100)</f>
        <v>10</v>
      </c>
      <c r="F99" s="111">
        <f>SUM(D99:E99)</f>
        <v>37</v>
      </c>
      <c r="H99" s="111">
        <f>SUM(H100)</f>
        <v>19</v>
      </c>
      <c r="I99" s="111">
        <f>SUM(I100)</f>
        <v>8</v>
      </c>
      <c r="J99" s="111">
        <f>SUM(H99:I99)</f>
        <v>27</v>
      </c>
      <c r="L99" s="111">
        <f>SUM(F99,J99)</f>
        <v>64</v>
      </c>
      <c r="M99" s="120"/>
    </row>
    <row r="100" spans="1:13" ht="11.25" customHeight="1">
      <c r="A100" s="120"/>
      <c r="B100" s="120"/>
      <c r="C100" s="120" t="s">
        <v>32</v>
      </c>
      <c r="D100" s="54">
        <v>27</v>
      </c>
      <c r="E100" s="54">
        <v>10</v>
      </c>
      <c r="F100" s="54">
        <f>SUM(D100:E100)</f>
        <v>37</v>
      </c>
      <c r="G100" s="54"/>
      <c r="H100" s="54">
        <v>19</v>
      </c>
      <c r="I100" s="54">
        <v>8</v>
      </c>
      <c r="J100" s="54">
        <f>SUM(H100:I100)</f>
        <v>27</v>
      </c>
      <c r="K100" s="54"/>
      <c r="L100" s="54">
        <f>SUM(F100,J100)</f>
        <v>64</v>
      </c>
      <c r="M100" s="120"/>
    </row>
    <row r="101" spans="1:13" ht="11.25" customHeight="1">
      <c r="A101" s="120"/>
      <c r="B101" s="120"/>
      <c r="C101" s="120"/>
      <c r="M101" s="120"/>
    </row>
    <row r="102" spans="1:13" ht="11.25" customHeight="1">
      <c r="A102" s="120" t="s">
        <v>33</v>
      </c>
      <c r="B102" s="120"/>
      <c r="C102" s="120"/>
      <c r="D102" s="111">
        <f aca="true" t="shared" si="12" ref="D102:F103">SUM(D103)</f>
        <v>2</v>
      </c>
      <c r="E102" s="111">
        <f t="shared" si="12"/>
        <v>30</v>
      </c>
      <c r="F102" s="111">
        <f t="shared" si="12"/>
        <v>32</v>
      </c>
      <c r="H102" s="111">
        <f aca="true" t="shared" si="13" ref="H102:J103">SUM(H103)</f>
        <v>1</v>
      </c>
      <c r="I102" s="111">
        <f t="shared" si="13"/>
        <v>18</v>
      </c>
      <c r="J102" s="111">
        <f t="shared" si="13"/>
        <v>19</v>
      </c>
      <c r="L102" s="111">
        <f>SUM(L103)</f>
        <v>51</v>
      </c>
      <c r="M102" s="120"/>
    </row>
    <row r="103" spans="1:13" ht="11.25" customHeight="1">
      <c r="A103" s="120"/>
      <c r="B103" s="117" t="s">
        <v>107</v>
      </c>
      <c r="C103" s="120"/>
      <c r="D103" s="111">
        <f t="shared" si="12"/>
        <v>2</v>
      </c>
      <c r="E103" s="111">
        <f t="shared" si="12"/>
        <v>30</v>
      </c>
      <c r="F103" s="111">
        <f t="shared" si="12"/>
        <v>32</v>
      </c>
      <c r="H103" s="111">
        <f t="shared" si="13"/>
        <v>1</v>
      </c>
      <c r="I103" s="111">
        <f t="shared" si="13"/>
        <v>18</v>
      </c>
      <c r="J103" s="111">
        <f t="shared" si="13"/>
        <v>19</v>
      </c>
      <c r="L103" s="111">
        <f>SUM(L104)</f>
        <v>51</v>
      </c>
      <c r="M103" s="120"/>
    </row>
    <row r="104" spans="1:13" ht="11.25" customHeight="1">
      <c r="A104" s="120"/>
      <c r="B104" s="120"/>
      <c r="C104" s="120" t="s">
        <v>35</v>
      </c>
      <c r="D104" s="54">
        <v>2</v>
      </c>
      <c r="E104" s="54">
        <v>30</v>
      </c>
      <c r="F104" s="54">
        <f>SUM(D104:E104)</f>
        <v>32</v>
      </c>
      <c r="G104" s="54"/>
      <c r="H104" s="54">
        <v>1</v>
      </c>
      <c r="I104" s="54">
        <v>18</v>
      </c>
      <c r="J104" s="54">
        <f>SUM(H104:I104)</f>
        <v>19</v>
      </c>
      <c r="K104" s="54"/>
      <c r="L104" s="54">
        <f>SUM(F104,J104)</f>
        <v>51</v>
      </c>
      <c r="M104" s="120"/>
    </row>
    <row r="105" spans="1:13" ht="11.25" customHeight="1">
      <c r="A105" s="120"/>
      <c r="B105" s="120"/>
      <c r="C105" s="120"/>
      <c r="D105" s="133"/>
      <c r="E105" s="133"/>
      <c r="F105" s="133"/>
      <c r="G105" s="133"/>
      <c r="H105" s="133"/>
      <c r="I105" s="133"/>
      <c r="J105" s="133"/>
      <c r="M105" s="120"/>
    </row>
    <row r="106" spans="1:13" ht="11.25" customHeight="1">
      <c r="A106" s="111" t="s">
        <v>36</v>
      </c>
      <c r="C106" s="120"/>
      <c r="D106" s="111">
        <f>SUM(D107,D123)</f>
        <v>0</v>
      </c>
      <c r="E106" s="111">
        <f>SUM(E107,E123)</f>
        <v>0</v>
      </c>
      <c r="F106" s="111">
        <f>SUM(D106:E106)</f>
        <v>0</v>
      </c>
      <c r="H106" s="111">
        <f>SUM(H107,H123)</f>
        <v>225</v>
      </c>
      <c r="I106" s="111">
        <f>SUM(I107,I123)</f>
        <v>328</v>
      </c>
      <c r="J106" s="111">
        <f>SUM(J107,J123)</f>
        <v>553</v>
      </c>
      <c r="L106" s="111">
        <f>SUM(F106,J106)</f>
        <v>553</v>
      </c>
      <c r="M106" s="120"/>
    </row>
    <row r="107" spans="1:13" ht="11.25" customHeight="1">
      <c r="A107" s="120"/>
      <c r="B107" s="121" t="s">
        <v>136</v>
      </c>
      <c r="C107" s="120"/>
      <c r="D107" s="111">
        <f>SUM(D108:D122)</f>
        <v>0</v>
      </c>
      <c r="E107" s="111">
        <f>SUM(E108:E122)</f>
        <v>0</v>
      </c>
      <c r="F107" s="111">
        <f>SUM(F108:F122)</f>
        <v>0</v>
      </c>
      <c r="H107" s="111">
        <f>SUM(H108:H122)</f>
        <v>100</v>
      </c>
      <c r="I107" s="111">
        <f>SUM(I108:I122)</f>
        <v>209</v>
      </c>
      <c r="J107" s="111">
        <f>SUM(J108:J122)</f>
        <v>309</v>
      </c>
      <c r="L107" s="111">
        <f>SUM(L108:L122)</f>
        <v>309</v>
      </c>
      <c r="M107" s="120"/>
    </row>
    <row r="108" spans="1:13" ht="11.25" customHeight="1">
      <c r="A108" s="120"/>
      <c r="B108" s="120"/>
      <c r="C108" s="123" t="s">
        <v>38</v>
      </c>
      <c r="D108" s="54">
        <v>0</v>
      </c>
      <c r="E108" s="54">
        <v>0</v>
      </c>
      <c r="F108" s="54">
        <f aca="true" t="shared" si="14" ref="F108:F122">SUM(D108:E108)</f>
        <v>0</v>
      </c>
      <c r="G108" s="54"/>
      <c r="H108" s="54">
        <v>9</v>
      </c>
      <c r="I108" s="54">
        <v>14</v>
      </c>
      <c r="J108" s="54">
        <f aca="true" t="shared" si="15" ref="J108:J122">SUM(H108:I108)</f>
        <v>23</v>
      </c>
      <c r="K108" s="54"/>
      <c r="L108" s="54">
        <f aca="true" t="shared" si="16" ref="L108:L122">SUM(F108,J108)</f>
        <v>23</v>
      </c>
      <c r="M108" s="120"/>
    </row>
    <row r="109" spans="1:13" ht="11.25" customHeight="1">
      <c r="A109" s="120"/>
      <c r="B109" s="120"/>
      <c r="C109" s="123" t="s">
        <v>171</v>
      </c>
      <c r="D109" s="54">
        <v>0</v>
      </c>
      <c r="E109" s="54">
        <v>0</v>
      </c>
      <c r="F109" s="54">
        <f t="shared" si="14"/>
        <v>0</v>
      </c>
      <c r="G109" s="54"/>
      <c r="H109" s="54">
        <v>9</v>
      </c>
      <c r="I109" s="54">
        <v>20</v>
      </c>
      <c r="J109" s="54">
        <f t="shared" si="15"/>
        <v>29</v>
      </c>
      <c r="K109" s="54"/>
      <c r="L109" s="54">
        <f t="shared" si="16"/>
        <v>29</v>
      </c>
      <c r="M109" s="120"/>
    </row>
    <row r="110" spans="1:13" ht="11.25" customHeight="1">
      <c r="A110" s="119"/>
      <c r="B110" s="119"/>
      <c r="C110" s="123" t="s">
        <v>39</v>
      </c>
      <c r="D110" s="54">
        <v>0</v>
      </c>
      <c r="E110" s="54">
        <v>0</v>
      </c>
      <c r="F110" s="54">
        <f t="shared" si="14"/>
        <v>0</v>
      </c>
      <c r="G110" s="54"/>
      <c r="H110" s="54">
        <v>6</v>
      </c>
      <c r="I110" s="54">
        <v>18</v>
      </c>
      <c r="J110" s="54">
        <f t="shared" si="15"/>
        <v>24</v>
      </c>
      <c r="K110" s="54"/>
      <c r="L110" s="54">
        <f t="shared" si="16"/>
        <v>24</v>
      </c>
      <c r="M110" s="119"/>
    </row>
    <row r="111" spans="1:13" ht="11.25" customHeight="1">
      <c r="A111" s="119"/>
      <c r="B111" s="119"/>
      <c r="C111" s="123" t="s">
        <v>172</v>
      </c>
      <c r="D111" s="54">
        <v>0</v>
      </c>
      <c r="E111" s="54">
        <v>0</v>
      </c>
      <c r="F111" s="54">
        <f t="shared" si="14"/>
        <v>0</v>
      </c>
      <c r="G111" s="54"/>
      <c r="H111" s="54">
        <v>2</v>
      </c>
      <c r="I111" s="54">
        <v>4</v>
      </c>
      <c r="J111" s="54">
        <f t="shared" si="15"/>
        <v>6</v>
      </c>
      <c r="K111" s="54"/>
      <c r="L111" s="54">
        <f t="shared" si="16"/>
        <v>6</v>
      </c>
      <c r="M111" s="119"/>
    </row>
    <row r="112" spans="1:13" ht="11.25" customHeight="1">
      <c r="A112" s="119"/>
      <c r="B112" s="119"/>
      <c r="C112" s="123" t="s">
        <v>40</v>
      </c>
      <c r="D112" s="54">
        <v>0</v>
      </c>
      <c r="E112" s="54">
        <v>0</v>
      </c>
      <c r="F112" s="54">
        <f t="shared" si="14"/>
        <v>0</v>
      </c>
      <c r="G112" s="54"/>
      <c r="H112" s="54">
        <v>24</v>
      </c>
      <c r="I112" s="54">
        <v>13</v>
      </c>
      <c r="J112" s="54">
        <f t="shared" si="15"/>
        <v>37</v>
      </c>
      <c r="K112" s="54"/>
      <c r="L112" s="54">
        <f t="shared" si="16"/>
        <v>37</v>
      </c>
      <c r="M112" s="119"/>
    </row>
    <row r="113" spans="3:12" s="119" customFormat="1" ht="11.25" customHeight="1">
      <c r="C113" s="123" t="s">
        <v>37</v>
      </c>
      <c r="D113" s="54">
        <v>0</v>
      </c>
      <c r="E113" s="54">
        <v>0</v>
      </c>
      <c r="F113" s="54">
        <f t="shared" si="14"/>
        <v>0</v>
      </c>
      <c r="G113" s="54"/>
      <c r="H113" s="54">
        <v>3</v>
      </c>
      <c r="I113" s="54">
        <v>5</v>
      </c>
      <c r="J113" s="54">
        <f t="shared" si="15"/>
        <v>8</v>
      </c>
      <c r="K113" s="54"/>
      <c r="L113" s="54">
        <f t="shared" si="16"/>
        <v>8</v>
      </c>
    </row>
    <row r="114" spans="3:12" s="119" customFormat="1" ht="11.25" customHeight="1">
      <c r="C114" s="123" t="s">
        <v>174</v>
      </c>
      <c r="D114" s="54">
        <v>0</v>
      </c>
      <c r="E114" s="54">
        <v>0</v>
      </c>
      <c r="F114" s="54">
        <f t="shared" si="14"/>
        <v>0</v>
      </c>
      <c r="G114" s="54"/>
      <c r="H114" s="54">
        <v>19</v>
      </c>
      <c r="I114" s="54">
        <v>19</v>
      </c>
      <c r="J114" s="54">
        <f t="shared" si="15"/>
        <v>38</v>
      </c>
      <c r="K114" s="54"/>
      <c r="L114" s="54">
        <f t="shared" si="16"/>
        <v>38</v>
      </c>
    </row>
    <row r="115" spans="3:12" s="119" customFormat="1" ht="11.25" customHeight="1">
      <c r="C115" s="123" t="s">
        <v>175</v>
      </c>
      <c r="D115" s="54">
        <v>0</v>
      </c>
      <c r="E115" s="54">
        <v>0</v>
      </c>
      <c r="F115" s="54">
        <f t="shared" si="14"/>
        <v>0</v>
      </c>
      <c r="G115" s="54"/>
      <c r="H115" s="54">
        <v>7</v>
      </c>
      <c r="I115" s="54">
        <v>23</v>
      </c>
      <c r="J115" s="54">
        <f t="shared" si="15"/>
        <v>30</v>
      </c>
      <c r="K115" s="54"/>
      <c r="L115" s="54">
        <f t="shared" si="16"/>
        <v>30</v>
      </c>
    </row>
    <row r="116" spans="1:13" s="119" customFormat="1" ht="11.25" customHeight="1">
      <c r="A116" s="120"/>
      <c r="B116" s="120"/>
      <c r="C116" s="123" t="s">
        <v>176</v>
      </c>
      <c r="D116" s="54">
        <v>0</v>
      </c>
      <c r="E116" s="54">
        <v>0</v>
      </c>
      <c r="F116" s="54">
        <f t="shared" si="14"/>
        <v>0</v>
      </c>
      <c r="G116" s="54"/>
      <c r="H116" s="54">
        <v>0</v>
      </c>
      <c r="I116" s="54">
        <v>2</v>
      </c>
      <c r="J116" s="54">
        <f t="shared" si="15"/>
        <v>2</v>
      </c>
      <c r="K116" s="54"/>
      <c r="L116" s="54">
        <f t="shared" si="16"/>
        <v>2</v>
      </c>
      <c r="M116" s="120"/>
    </row>
    <row r="117" spans="1:13" s="119" customFormat="1" ht="11.25" customHeight="1">
      <c r="A117" s="120"/>
      <c r="B117" s="120"/>
      <c r="C117" s="123" t="s">
        <v>177</v>
      </c>
      <c r="D117" s="54">
        <v>0</v>
      </c>
      <c r="E117" s="54">
        <v>0</v>
      </c>
      <c r="F117" s="54">
        <f t="shared" si="14"/>
        <v>0</v>
      </c>
      <c r="G117" s="54"/>
      <c r="H117" s="54">
        <v>6</v>
      </c>
      <c r="I117" s="54">
        <v>16</v>
      </c>
      <c r="J117" s="54">
        <f t="shared" si="15"/>
        <v>22</v>
      </c>
      <c r="K117" s="54"/>
      <c r="L117" s="54">
        <f t="shared" si="16"/>
        <v>22</v>
      </c>
      <c r="M117" s="120"/>
    </row>
    <row r="118" spans="1:13" s="119" customFormat="1" ht="11.25" customHeight="1">
      <c r="A118" s="120"/>
      <c r="B118" s="120"/>
      <c r="C118" s="123" t="s">
        <v>178</v>
      </c>
      <c r="D118" s="54">
        <v>0</v>
      </c>
      <c r="E118" s="54">
        <v>0</v>
      </c>
      <c r="F118" s="54">
        <f t="shared" si="14"/>
        <v>0</v>
      </c>
      <c r="G118" s="54"/>
      <c r="H118" s="54">
        <v>3</v>
      </c>
      <c r="I118" s="54">
        <v>9</v>
      </c>
      <c r="J118" s="54">
        <f t="shared" si="15"/>
        <v>12</v>
      </c>
      <c r="K118" s="54"/>
      <c r="L118" s="54">
        <f t="shared" si="16"/>
        <v>12</v>
      </c>
      <c r="M118" s="120"/>
    </row>
    <row r="119" spans="1:13" ht="11.25" customHeight="1">
      <c r="A119" s="120"/>
      <c r="B119" s="120"/>
      <c r="C119" s="123" t="s">
        <v>179</v>
      </c>
      <c r="D119" s="54">
        <v>0</v>
      </c>
      <c r="E119" s="54">
        <v>0</v>
      </c>
      <c r="F119" s="54">
        <f t="shared" si="14"/>
        <v>0</v>
      </c>
      <c r="G119" s="54"/>
      <c r="H119" s="54">
        <v>6</v>
      </c>
      <c r="I119" s="54">
        <v>16</v>
      </c>
      <c r="J119" s="54">
        <f t="shared" si="15"/>
        <v>22</v>
      </c>
      <c r="K119" s="54"/>
      <c r="L119" s="54">
        <f t="shared" si="16"/>
        <v>22</v>
      </c>
      <c r="M119" s="120"/>
    </row>
    <row r="120" spans="1:13" ht="11.25" customHeight="1">
      <c r="A120" s="120"/>
      <c r="B120" s="120"/>
      <c r="C120" s="123" t="s">
        <v>180</v>
      </c>
      <c r="D120" s="54">
        <v>0</v>
      </c>
      <c r="E120" s="54">
        <v>0</v>
      </c>
      <c r="F120" s="54">
        <f t="shared" si="14"/>
        <v>0</v>
      </c>
      <c r="G120" s="54"/>
      <c r="H120" s="54">
        <v>2</v>
      </c>
      <c r="I120" s="54">
        <v>10</v>
      </c>
      <c r="J120" s="54">
        <f t="shared" si="15"/>
        <v>12</v>
      </c>
      <c r="K120" s="54"/>
      <c r="L120" s="54">
        <f t="shared" si="16"/>
        <v>12</v>
      </c>
      <c r="M120" s="120"/>
    </row>
    <row r="121" spans="1:13" ht="11.25" customHeight="1">
      <c r="A121" s="120"/>
      <c r="B121" s="120"/>
      <c r="C121" s="123" t="s">
        <v>181</v>
      </c>
      <c r="D121" s="54">
        <v>0</v>
      </c>
      <c r="E121" s="54">
        <v>0</v>
      </c>
      <c r="F121" s="54">
        <f t="shared" si="14"/>
        <v>0</v>
      </c>
      <c r="G121" s="54"/>
      <c r="H121" s="54">
        <v>2</v>
      </c>
      <c r="I121" s="54">
        <v>8</v>
      </c>
      <c r="J121" s="54">
        <f t="shared" si="15"/>
        <v>10</v>
      </c>
      <c r="K121" s="54"/>
      <c r="L121" s="54">
        <f t="shared" si="16"/>
        <v>10</v>
      </c>
      <c r="M121" s="120"/>
    </row>
    <row r="122" spans="1:13" ht="11.25" customHeight="1">
      <c r="A122" s="120"/>
      <c r="B122" s="120"/>
      <c r="C122" s="123" t="s">
        <v>45</v>
      </c>
      <c r="D122" s="54">
        <v>0</v>
      </c>
      <c r="E122" s="54">
        <v>0</v>
      </c>
      <c r="F122" s="54">
        <f t="shared" si="14"/>
        <v>0</v>
      </c>
      <c r="G122" s="54"/>
      <c r="H122" s="54">
        <v>2</v>
      </c>
      <c r="I122" s="54">
        <v>32</v>
      </c>
      <c r="J122" s="54">
        <f t="shared" si="15"/>
        <v>34</v>
      </c>
      <c r="K122" s="54"/>
      <c r="L122" s="54">
        <f t="shared" si="16"/>
        <v>34</v>
      </c>
      <c r="M122" s="120"/>
    </row>
    <row r="123" spans="1:13" ht="11.25" customHeight="1">
      <c r="A123" s="120"/>
      <c r="B123" s="111" t="s">
        <v>137</v>
      </c>
      <c r="C123" s="120"/>
      <c r="D123" s="111">
        <f>SUM(D124:D136)</f>
        <v>0</v>
      </c>
      <c r="E123" s="111">
        <f>SUM(E124:E136)</f>
        <v>0</v>
      </c>
      <c r="F123" s="111">
        <f>SUM(F124:F136)</f>
        <v>0</v>
      </c>
      <c r="H123" s="111">
        <f>SUM(H124:H136)</f>
        <v>125</v>
      </c>
      <c r="I123" s="111">
        <f>SUM(I124:I136)</f>
        <v>119</v>
      </c>
      <c r="J123" s="111">
        <f>SUM(J124:J136)</f>
        <v>244</v>
      </c>
      <c r="L123" s="111">
        <f>SUM(L124:L136)</f>
        <v>244</v>
      </c>
      <c r="M123" s="120"/>
    </row>
    <row r="124" spans="1:13" ht="11.25" customHeight="1">
      <c r="A124" s="120"/>
      <c r="B124" s="120"/>
      <c r="C124" s="119" t="s">
        <v>182</v>
      </c>
      <c r="D124" s="54">
        <v>0</v>
      </c>
      <c r="E124" s="54">
        <v>0</v>
      </c>
      <c r="F124" s="54">
        <f>SUM(D124:E124)</f>
        <v>0</v>
      </c>
      <c r="G124" s="54"/>
      <c r="H124" s="54">
        <v>16</v>
      </c>
      <c r="I124" s="54">
        <v>12</v>
      </c>
      <c r="J124" s="54">
        <f>SUM(H124:I124)</f>
        <v>28</v>
      </c>
      <c r="K124" s="54"/>
      <c r="L124" s="54">
        <f>SUM(F124,J124)</f>
        <v>28</v>
      </c>
      <c r="M124" s="120"/>
    </row>
    <row r="125" spans="1:13" ht="11.25" customHeight="1">
      <c r="A125" s="120"/>
      <c r="B125" s="120"/>
      <c r="C125" s="119" t="s">
        <v>39</v>
      </c>
      <c r="D125" s="54">
        <v>0</v>
      </c>
      <c r="E125" s="54">
        <v>0</v>
      </c>
      <c r="F125" s="54">
        <f>SUM(D125:E125)</f>
        <v>0</v>
      </c>
      <c r="G125" s="54"/>
      <c r="H125" s="54">
        <v>14</v>
      </c>
      <c r="I125" s="54">
        <v>10</v>
      </c>
      <c r="J125" s="54">
        <f>SUM(H125:I125)</f>
        <v>24</v>
      </c>
      <c r="K125" s="54"/>
      <c r="L125" s="54">
        <f>SUM(F125,J125)</f>
        <v>24</v>
      </c>
      <c r="M125" s="120"/>
    </row>
    <row r="126" spans="1:13" ht="11.25" customHeight="1">
      <c r="A126" s="120"/>
      <c r="B126" s="120"/>
      <c r="C126" s="119" t="s">
        <v>172</v>
      </c>
      <c r="D126" s="54">
        <v>0</v>
      </c>
      <c r="E126" s="54">
        <v>0</v>
      </c>
      <c r="F126" s="54">
        <f>SUM(D126:E126)</f>
        <v>0</v>
      </c>
      <c r="G126" s="54"/>
      <c r="H126" s="54">
        <v>6</v>
      </c>
      <c r="I126" s="54">
        <v>6</v>
      </c>
      <c r="J126" s="54">
        <f>SUM(H126:I126)</f>
        <v>12</v>
      </c>
      <c r="K126" s="54"/>
      <c r="L126" s="54">
        <f>SUM(F126,J126)</f>
        <v>12</v>
      </c>
      <c r="M126" s="120"/>
    </row>
    <row r="127" spans="1:13" ht="11.25" customHeight="1">
      <c r="A127" s="120"/>
      <c r="B127" s="120"/>
      <c r="C127" s="119" t="s">
        <v>40</v>
      </c>
      <c r="D127" s="54">
        <v>0</v>
      </c>
      <c r="E127" s="54">
        <v>0</v>
      </c>
      <c r="F127" s="54">
        <f>SUM(D127:E127)</f>
        <v>0</v>
      </c>
      <c r="G127" s="54"/>
      <c r="H127" s="54">
        <v>20</v>
      </c>
      <c r="I127" s="54">
        <v>14</v>
      </c>
      <c r="J127" s="54">
        <f>SUM(H127:I127)</f>
        <v>34</v>
      </c>
      <c r="K127" s="54"/>
      <c r="L127" s="54">
        <f>SUM(F127,J127)</f>
        <v>34</v>
      </c>
      <c r="M127" s="120"/>
    </row>
    <row r="128" spans="1:13" ht="11.25" customHeight="1">
      <c r="A128" s="120"/>
      <c r="B128" s="120"/>
      <c r="C128" s="119" t="s">
        <v>173</v>
      </c>
      <c r="D128" s="54">
        <v>0</v>
      </c>
      <c r="E128" s="54">
        <v>0</v>
      </c>
      <c r="F128" s="54">
        <f>SUM(D128:E128)</f>
        <v>0</v>
      </c>
      <c r="G128" s="54"/>
      <c r="H128" s="54">
        <v>1</v>
      </c>
      <c r="I128" s="54">
        <v>3</v>
      </c>
      <c r="J128" s="54">
        <f>SUM(H128:I128)</f>
        <v>4</v>
      </c>
      <c r="K128" s="54"/>
      <c r="L128" s="54">
        <f>SUM(F128,J128)</f>
        <v>4</v>
      </c>
      <c r="M128" s="120"/>
    </row>
    <row r="129" spans="1:13" ht="11.25" customHeight="1">
      <c r="A129" s="120"/>
      <c r="B129" s="120"/>
      <c r="C129" s="119" t="s">
        <v>37</v>
      </c>
      <c r="D129" s="54">
        <v>0</v>
      </c>
      <c r="E129" s="54">
        <v>0</v>
      </c>
      <c r="F129" s="54">
        <f aca="true" t="shared" si="17" ref="F129:F136">SUM(D129:E129)</f>
        <v>0</v>
      </c>
      <c r="G129" s="54"/>
      <c r="H129" s="54">
        <v>17</v>
      </c>
      <c r="I129" s="54">
        <v>7</v>
      </c>
      <c r="J129" s="54">
        <f aca="true" t="shared" si="18" ref="J129:J136">SUM(H129:I129)</f>
        <v>24</v>
      </c>
      <c r="K129" s="54"/>
      <c r="L129" s="54">
        <f aca="true" t="shared" si="19" ref="L129:L136">SUM(F129,J129)</f>
        <v>24</v>
      </c>
      <c r="M129" s="120"/>
    </row>
    <row r="130" spans="1:13" ht="11.25" customHeight="1">
      <c r="A130" s="125"/>
      <c r="B130" s="120"/>
      <c r="C130" s="119" t="s">
        <v>41</v>
      </c>
      <c r="D130" s="54">
        <v>0</v>
      </c>
      <c r="E130" s="54">
        <v>0</v>
      </c>
      <c r="F130" s="54">
        <f t="shared" si="17"/>
        <v>0</v>
      </c>
      <c r="G130" s="54"/>
      <c r="H130" s="54">
        <v>15</v>
      </c>
      <c r="I130" s="54">
        <v>15</v>
      </c>
      <c r="J130" s="54">
        <f t="shared" si="18"/>
        <v>30</v>
      </c>
      <c r="K130" s="54"/>
      <c r="L130" s="54">
        <f t="shared" si="19"/>
        <v>30</v>
      </c>
      <c r="M130" s="120"/>
    </row>
    <row r="131" spans="1:13" ht="11.25" customHeight="1">
      <c r="A131" s="120"/>
      <c r="B131" s="120"/>
      <c r="C131" s="119" t="s">
        <v>183</v>
      </c>
      <c r="D131" s="54">
        <v>0</v>
      </c>
      <c r="E131" s="54">
        <v>0</v>
      </c>
      <c r="F131" s="54">
        <f t="shared" si="17"/>
        <v>0</v>
      </c>
      <c r="G131" s="54"/>
      <c r="H131" s="54">
        <v>4</v>
      </c>
      <c r="I131" s="54">
        <v>13</v>
      </c>
      <c r="J131" s="54">
        <f t="shared" si="18"/>
        <v>17</v>
      </c>
      <c r="K131" s="54"/>
      <c r="L131" s="54">
        <f t="shared" si="19"/>
        <v>17</v>
      </c>
      <c r="M131" s="120"/>
    </row>
    <row r="132" spans="3:13" ht="11.25" customHeight="1">
      <c r="C132" s="119" t="s">
        <v>43</v>
      </c>
      <c r="D132" s="54">
        <v>0</v>
      </c>
      <c r="E132" s="54">
        <v>0</v>
      </c>
      <c r="F132" s="54">
        <f t="shared" si="17"/>
        <v>0</v>
      </c>
      <c r="G132" s="54"/>
      <c r="H132" s="54">
        <v>4</v>
      </c>
      <c r="I132" s="54">
        <v>1</v>
      </c>
      <c r="J132" s="54">
        <f t="shared" si="18"/>
        <v>5</v>
      </c>
      <c r="K132" s="54"/>
      <c r="L132" s="54">
        <f t="shared" si="19"/>
        <v>5</v>
      </c>
      <c r="M132" s="120"/>
    </row>
    <row r="133" spans="1:13" ht="11.25" customHeight="1">
      <c r="A133" s="120"/>
      <c r="B133" s="120"/>
      <c r="C133" s="119" t="s">
        <v>184</v>
      </c>
      <c r="D133" s="54">
        <v>0</v>
      </c>
      <c r="E133" s="54">
        <v>0</v>
      </c>
      <c r="F133" s="54">
        <f t="shared" si="17"/>
        <v>0</v>
      </c>
      <c r="G133" s="54"/>
      <c r="H133" s="54">
        <v>3</v>
      </c>
      <c r="I133" s="54">
        <v>7</v>
      </c>
      <c r="J133" s="54">
        <f t="shared" si="18"/>
        <v>10</v>
      </c>
      <c r="K133" s="54"/>
      <c r="L133" s="54">
        <f t="shared" si="19"/>
        <v>10</v>
      </c>
      <c r="M133" s="120"/>
    </row>
    <row r="134" spans="1:13" ht="11.25" customHeight="1">
      <c r="A134" s="120"/>
      <c r="B134" s="120"/>
      <c r="C134" s="119" t="s">
        <v>185</v>
      </c>
      <c r="D134" s="54">
        <v>0</v>
      </c>
      <c r="E134" s="54">
        <v>0</v>
      </c>
      <c r="F134" s="54">
        <f t="shared" si="17"/>
        <v>0</v>
      </c>
      <c r="G134" s="54"/>
      <c r="H134" s="54">
        <v>18</v>
      </c>
      <c r="I134" s="54">
        <v>12</v>
      </c>
      <c r="J134" s="54">
        <f t="shared" si="18"/>
        <v>30</v>
      </c>
      <c r="K134" s="54"/>
      <c r="L134" s="54">
        <f t="shared" si="19"/>
        <v>30</v>
      </c>
      <c r="M134" s="120"/>
    </row>
    <row r="135" spans="1:13" ht="11.25" customHeight="1">
      <c r="A135" s="120"/>
      <c r="B135" s="120"/>
      <c r="C135" s="111" t="s">
        <v>181</v>
      </c>
      <c r="D135" s="54">
        <v>0</v>
      </c>
      <c r="E135" s="54">
        <v>0</v>
      </c>
      <c r="F135" s="54">
        <f t="shared" si="17"/>
        <v>0</v>
      </c>
      <c r="G135" s="54"/>
      <c r="H135" s="54">
        <v>0</v>
      </c>
      <c r="I135" s="54">
        <v>1</v>
      </c>
      <c r="J135" s="54">
        <f t="shared" si="18"/>
        <v>1</v>
      </c>
      <c r="K135" s="54"/>
      <c r="L135" s="54">
        <f t="shared" si="19"/>
        <v>1</v>
      </c>
      <c r="M135" s="120"/>
    </row>
    <row r="136" spans="1:13" ht="11.25" customHeight="1">
      <c r="A136" s="120"/>
      <c r="B136" s="120"/>
      <c r="C136" s="111" t="s">
        <v>45</v>
      </c>
      <c r="D136" s="54">
        <v>0</v>
      </c>
      <c r="E136" s="54">
        <v>0</v>
      </c>
      <c r="F136" s="54">
        <f t="shared" si="17"/>
        <v>0</v>
      </c>
      <c r="G136" s="54"/>
      <c r="H136" s="54">
        <v>7</v>
      </c>
      <c r="I136" s="54">
        <v>18</v>
      </c>
      <c r="J136" s="54">
        <f t="shared" si="18"/>
        <v>25</v>
      </c>
      <c r="K136" s="54"/>
      <c r="L136" s="54">
        <f t="shared" si="19"/>
        <v>25</v>
      </c>
      <c r="M136" s="120"/>
    </row>
    <row r="137" spans="1:13" ht="12" customHeight="1">
      <c r="A137" s="120"/>
      <c r="B137" s="120"/>
      <c r="C137" s="120"/>
      <c r="M137" s="120"/>
    </row>
    <row r="138" spans="1:13" ht="12" customHeight="1">
      <c r="A138" s="111" t="s">
        <v>46</v>
      </c>
      <c r="C138" s="120"/>
      <c r="D138" s="111">
        <f>SUM(D139,D141,D143)</f>
        <v>12</v>
      </c>
      <c r="E138" s="111">
        <f>SUM(E139,E141,E143)</f>
        <v>0</v>
      </c>
      <c r="F138" s="111">
        <f>SUM(F139,F141,F143)</f>
        <v>12</v>
      </c>
      <c r="H138" s="111">
        <f>SUM(H139,H141,H143)</f>
        <v>404</v>
      </c>
      <c r="I138" s="111">
        <f>SUM(I139,I141,I143)</f>
        <v>78</v>
      </c>
      <c r="J138" s="111">
        <f>SUM(J139,J141,J143)</f>
        <v>482</v>
      </c>
      <c r="L138" s="111">
        <f>SUM(L139,L141,L143)</f>
        <v>494</v>
      </c>
      <c r="M138" s="120"/>
    </row>
    <row r="139" spans="2:13" ht="12" customHeight="1">
      <c r="B139" s="111" t="s">
        <v>107</v>
      </c>
      <c r="C139" s="120"/>
      <c r="D139" s="111">
        <f>SUM(D140:D140)</f>
        <v>12</v>
      </c>
      <c r="E139" s="111">
        <f>SUM(E140:E140)</f>
        <v>0</v>
      </c>
      <c r="F139" s="111">
        <f>SUM(D139:E139)</f>
        <v>12</v>
      </c>
      <c r="H139" s="111">
        <f>SUM(H140:H140)</f>
        <v>1</v>
      </c>
      <c r="I139" s="111">
        <f>SUM(I140:I140)</f>
        <v>0</v>
      </c>
      <c r="J139" s="111">
        <f>SUM(H139:I139)</f>
        <v>1</v>
      </c>
      <c r="L139" s="111">
        <f aca="true" t="shared" si="20" ref="L139:L144">SUM(F139,J139)</f>
        <v>13</v>
      </c>
      <c r="M139" s="120"/>
    </row>
    <row r="140" spans="1:13" ht="12" customHeight="1">
      <c r="A140" s="120"/>
      <c r="B140" s="120"/>
      <c r="C140" s="123" t="s">
        <v>186</v>
      </c>
      <c r="D140" s="54">
        <v>12</v>
      </c>
      <c r="E140" s="54">
        <v>0</v>
      </c>
      <c r="F140" s="54">
        <f>SUM(D140:E140)</f>
        <v>12</v>
      </c>
      <c r="G140" s="54"/>
      <c r="H140" s="54">
        <v>1</v>
      </c>
      <c r="I140" s="54">
        <v>0</v>
      </c>
      <c r="J140" s="54">
        <f>SUM(H140:I140)</f>
        <v>1</v>
      </c>
      <c r="K140" s="54"/>
      <c r="L140" s="54">
        <f t="shared" si="20"/>
        <v>13</v>
      </c>
      <c r="M140" s="120"/>
    </row>
    <row r="141" spans="1:13" ht="12" customHeight="1">
      <c r="A141" s="120"/>
      <c r="B141" s="121" t="s">
        <v>136</v>
      </c>
      <c r="C141" s="120"/>
      <c r="D141" s="111">
        <f>SUM(D142:D142)</f>
        <v>0</v>
      </c>
      <c r="E141" s="111">
        <f>SUM(E142:E142)</f>
        <v>0</v>
      </c>
      <c r="F141" s="111">
        <f>SUM(F142:F142)</f>
        <v>0</v>
      </c>
      <c r="H141" s="111">
        <f>SUM(H142:H142)</f>
        <v>295</v>
      </c>
      <c r="I141" s="111">
        <f>SUM(I142:I142)</f>
        <v>61</v>
      </c>
      <c r="J141" s="111">
        <f>SUM(J142:J142)</f>
        <v>356</v>
      </c>
      <c r="L141" s="111">
        <f t="shared" si="20"/>
        <v>356</v>
      </c>
      <c r="M141" s="120"/>
    </row>
    <row r="142" spans="1:13" ht="12" customHeight="1">
      <c r="A142" s="120"/>
      <c r="B142" s="120"/>
      <c r="C142" s="120" t="s">
        <v>187</v>
      </c>
      <c r="D142" s="54">
        <v>0</v>
      </c>
      <c r="E142" s="54">
        <v>0</v>
      </c>
      <c r="F142" s="54">
        <f>SUM(D142:E142)</f>
        <v>0</v>
      </c>
      <c r="G142" s="54"/>
      <c r="H142" s="54">
        <v>295</v>
      </c>
      <c r="I142" s="54">
        <v>61</v>
      </c>
      <c r="J142" s="54">
        <f>SUM(H142:I142)</f>
        <v>356</v>
      </c>
      <c r="K142" s="54"/>
      <c r="L142" s="54">
        <f t="shared" si="20"/>
        <v>356</v>
      </c>
      <c r="M142" s="120"/>
    </row>
    <row r="143" spans="1:13" ht="12" customHeight="1">
      <c r="A143" s="120"/>
      <c r="B143" s="111" t="s">
        <v>137</v>
      </c>
      <c r="C143" s="120"/>
      <c r="D143" s="111">
        <f>SUM(D144)</f>
        <v>0</v>
      </c>
      <c r="E143" s="111">
        <f>SUM(E144)</f>
        <v>0</v>
      </c>
      <c r="F143" s="111">
        <f>SUM(D143:E143)</f>
        <v>0</v>
      </c>
      <c r="H143" s="111">
        <f>SUM(H144)</f>
        <v>108</v>
      </c>
      <c r="I143" s="111">
        <f>SUM(I144)</f>
        <v>17</v>
      </c>
      <c r="J143" s="111">
        <f>SUM(H143:I143)</f>
        <v>125</v>
      </c>
      <c r="L143" s="111">
        <f t="shared" si="20"/>
        <v>125</v>
      </c>
      <c r="M143" s="121"/>
    </row>
    <row r="144" spans="1:13" ht="12" customHeight="1">
      <c r="A144" s="120"/>
      <c r="B144" s="120"/>
      <c r="C144" s="120" t="s">
        <v>187</v>
      </c>
      <c r="D144" s="54">
        <v>0</v>
      </c>
      <c r="E144" s="54">
        <v>0</v>
      </c>
      <c r="F144" s="54">
        <f>SUM(D144:E144)</f>
        <v>0</v>
      </c>
      <c r="G144" s="54"/>
      <c r="H144" s="54">
        <v>108</v>
      </c>
      <c r="I144" s="54">
        <v>17</v>
      </c>
      <c r="J144" s="54">
        <f>SUM(H144:I144)</f>
        <v>125</v>
      </c>
      <c r="K144" s="54"/>
      <c r="L144" s="54">
        <f t="shared" si="20"/>
        <v>125</v>
      </c>
      <c r="M144" s="120"/>
    </row>
    <row r="145" spans="1:13" ht="12" customHeight="1">
      <c r="A145" s="120"/>
      <c r="B145" s="120"/>
      <c r="C145" s="120"/>
      <c r="M145" s="120"/>
    </row>
    <row r="146" spans="1:13" ht="12" customHeight="1">
      <c r="A146" s="111" t="s">
        <v>58</v>
      </c>
      <c r="C146" s="120"/>
      <c r="D146" s="111">
        <f>SUM(D147,D149,D152)</f>
        <v>1259</v>
      </c>
      <c r="E146" s="111">
        <f>SUM(E147,E149,E152)</f>
        <v>980</v>
      </c>
      <c r="F146" s="111">
        <f>SUM(F147,F149,F152)</f>
        <v>2239</v>
      </c>
      <c r="H146" s="111">
        <f>SUM(H147,H149,H152)</f>
        <v>2703</v>
      </c>
      <c r="I146" s="111">
        <f>SUM(I147,I149,I152)</f>
        <v>1823</v>
      </c>
      <c r="J146" s="111">
        <f>SUM(J147,J149,J152)</f>
        <v>4526</v>
      </c>
      <c r="L146" s="111">
        <f>SUM(L147,L149,L152)</f>
        <v>6765</v>
      </c>
      <c r="M146" s="120"/>
    </row>
    <row r="147" spans="2:12" ht="12" customHeight="1">
      <c r="B147" s="111" t="s">
        <v>107</v>
      </c>
      <c r="C147" s="120"/>
      <c r="D147" s="111">
        <f>SUM(D148:D148)</f>
        <v>1259</v>
      </c>
      <c r="E147" s="111">
        <f>SUM(E148:E148)</f>
        <v>980</v>
      </c>
      <c r="F147" s="111">
        <f>SUM(F148:F148)</f>
        <v>2239</v>
      </c>
      <c r="H147" s="111">
        <f>SUM(H148:H148)</f>
        <v>2700</v>
      </c>
      <c r="I147" s="111">
        <f>SUM(I148:I148)</f>
        <v>1818</v>
      </c>
      <c r="J147" s="111">
        <f>SUM(H147:I147)</f>
        <v>4518</v>
      </c>
      <c r="L147" s="111">
        <f aca="true" t="shared" si="21" ref="L147:L154">SUM(F147,J147)</f>
        <v>6757</v>
      </c>
    </row>
    <row r="148" spans="1:13" ht="12" customHeight="1">
      <c r="A148" s="120"/>
      <c r="B148" s="120"/>
      <c r="C148" s="120" t="s">
        <v>188</v>
      </c>
      <c r="D148" s="54">
        <v>1259</v>
      </c>
      <c r="E148" s="54">
        <v>980</v>
      </c>
      <c r="F148" s="54">
        <f>SUM(D148:E148)</f>
        <v>2239</v>
      </c>
      <c r="G148" s="54"/>
      <c r="H148" s="54">
        <v>2700</v>
      </c>
      <c r="I148" s="54">
        <v>1818</v>
      </c>
      <c r="J148" s="54">
        <f>SUM(H148:I148)</f>
        <v>4518</v>
      </c>
      <c r="K148" s="54"/>
      <c r="L148" s="54">
        <f t="shared" si="21"/>
        <v>6757</v>
      </c>
      <c r="M148" s="120"/>
    </row>
    <row r="149" spans="1:13" ht="12" customHeight="1">
      <c r="A149" s="120"/>
      <c r="B149" s="121" t="s">
        <v>136</v>
      </c>
      <c r="C149" s="119"/>
      <c r="D149" s="111">
        <f>SUM(D150:D151)</f>
        <v>0</v>
      </c>
      <c r="E149" s="111">
        <f>SUM(E150:E151)</f>
        <v>0</v>
      </c>
      <c r="F149" s="111">
        <f>SUM(F150:F151)</f>
        <v>0</v>
      </c>
      <c r="H149" s="111">
        <f>SUM(H150:H151)</f>
        <v>2</v>
      </c>
      <c r="I149" s="111">
        <f>SUM(I150:I151)</f>
        <v>3</v>
      </c>
      <c r="J149" s="111">
        <f>SUM(J150:J151)</f>
        <v>5</v>
      </c>
      <c r="L149" s="111">
        <f t="shared" si="21"/>
        <v>5</v>
      </c>
      <c r="M149" s="120"/>
    </row>
    <row r="150" spans="1:13" ht="12" customHeight="1">
      <c r="A150" s="120"/>
      <c r="B150" s="121"/>
      <c r="C150" s="135" t="s">
        <v>191</v>
      </c>
      <c r="D150" s="54">
        <v>0</v>
      </c>
      <c r="E150" s="54">
        <v>0</v>
      </c>
      <c r="F150" s="54">
        <f>SUM(D150:E150)</f>
        <v>0</v>
      </c>
      <c r="G150" s="54"/>
      <c r="H150" s="54">
        <v>1</v>
      </c>
      <c r="I150" s="54">
        <v>2</v>
      </c>
      <c r="J150" s="54">
        <f>SUM(H150:I150)</f>
        <v>3</v>
      </c>
      <c r="K150" s="54"/>
      <c r="L150" s="54">
        <f t="shared" si="21"/>
        <v>3</v>
      </c>
      <c r="M150" s="120"/>
    </row>
    <row r="151" spans="1:13" ht="12" customHeight="1">
      <c r="A151" s="120"/>
      <c r="B151" s="120"/>
      <c r="C151" s="135" t="s">
        <v>192</v>
      </c>
      <c r="D151" s="54">
        <v>0</v>
      </c>
      <c r="E151" s="54">
        <v>0</v>
      </c>
      <c r="F151" s="54">
        <f>SUM(D151:E151)</f>
        <v>0</v>
      </c>
      <c r="G151" s="54"/>
      <c r="H151" s="54">
        <v>1</v>
      </c>
      <c r="I151" s="54">
        <v>1</v>
      </c>
      <c r="J151" s="54">
        <f>SUM(H151:I151)</f>
        <v>2</v>
      </c>
      <c r="K151" s="54"/>
      <c r="L151" s="54">
        <f t="shared" si="21"/>
        <v>2</v>
      </c>
      <c r="M151" s="120"/>
    </row>
    <row r="152" spans="1:13" ht="12" customHeight="1">
      <c r="A152" s="120"/>
      <c r="B152" s="111" t="s">
        <v>137</v>
      </c>
      <c r="C152" s="120"/>
      <c r="D152" s="111">
        <f>SUM(D153:D154)</f>
        <v>0</v>
      </c>
      <c r="E152" s="111">
        <f>SUM(E153:E154)</f>
        <v>0</v>
      </c>
      <c r="F152" s="111">
        <f>SUM(F153:F154)</f>
        <v>0</v>
      </c>
      <c r="H152" s="111">
        <f>SUM(H153:H154)</f>
        <v>1</v>
      </c>
      <c r="I152" s="111">
        <f>SUM(I153:I154)</f>
        <v>2</v>
      </c>
      <c r="J152" s="111">
        <f>SUM(J153:J154)</f>
        <v>3</v>
      </c>
      <c r="L152" s="111">
        <f t="shared" si="21"/>
        <v>3</v>
      </c>
      <c r="M152" s="120"/>
    </row>
    <row r="153" spans="1:13" ht="12" customHeight="1">
      <c r="A153" s="120"/>
      <c r="B153" s="120"/>
      <c r="C153" s="123" t="s">
        <v>189</v>
      </c>
      <c r="D153" s="54">
        <v>0</v>
      </c>
      <c r="E153" s="54">
        <v>0</v>
      </c>
      <c r="F153" s="54">
        <f>SUM(D153:E153)</f>
        <v>0</v>
      </c>
      <c r="G153" s="54"/>
      <c r="H153" s="54">
        <v>0</v>
      </c>
      <c r="I153" s="54">
        <v>1</v>
      </c>
      <c r="J153" s="54">
        <f>SUM(H153:I153)</f>
        <v>1</v>
      </c>
      <c r="K153" s="54"/>
      <c r="L153" s="54">
        <f t="shared" si="21"/>
        <v>1</v>
      </c>
      <c r="M153" s="120"/>
    </row>
    <row r="154" spans="1:13" ht="12" customHeight="1">
      <c r="A154" s="120"/>
      <c r="B154" s="120"/>
      <c r="C154" s="123" t="s">
        <v>190</v>
      </c>
      <c r="D154" s="54">
        <v>0</v>
      </c>
      <c r="E154" s="54">
        <v>0</v>
      </c>
      <c r="F154" s="54">
        <f>SUM(D154:E154)</f>
        <v>0</v>
      </c>
      <c r="G154" s="54"/>
      <c r="H154" s="54">
        <v>1</v>
      </c>
      <c r="I154" s="54">
        <v>1</v>
      </c>
      <c r="J154" s="54">
        <f>SUM(H154:I154)</f>
        <v>2</v>
      </c>
      <c r="K154" s="54"/>
      <c r="L154" s="54">
        <f t="shared" si="21"/>
        <v>2</v>
      </c>
      <c r="M154" s="120"/>
    </row>
    <row r="155" spans="1:13" ht="12" customHeight="1">
      <c r="A155" s="120"/>
      <c r="B155" s="120"/>
      <c r="C155" s="120"/>
      <c r="M155" s="120"/>
    </row>
    <row r="156" spans="1:13" ht="12" customHeight="1">
      <c r="A156" s="121" t="s">
        <v>71</v>
      </c>
      <c r="C156" s="120"/>
      <c r="D156" s="111">
        <f>SUM(D157,D160)</f>
        <v>0</v>
      </c>
      <c r="E156" s="111">
        <f>SUM(E157,E160)</f>
        <v>0</v>
      </c>
      <c r="F156" s="111">
        <f>SUM(F157,F160)</f>
        <v>0</v>
      </c>
      <c r="H156" s="111">
        <f>SUM(H157,H160)</f>
        <v>17</v>
      </c>
      <c r="I156" s="111">
        <f>SUM(I157,I160)</f>
        <v>8</v>
      </c>
      <c r="J156" s="111">
        <f>SUM(J157,J160)</f>
        <v>25</v>
      </c>
      <c r="L156" s="111">
        <f>SUM(L157,L160)</f>
        <v>25</v>
      </c>
      <c r="M156" s="120"/>
    </row>
    <row r="157" spans="1:13" ht="12" customHeight="1">
      <c r="A157" s="121"/>
      <c r="B157" s="111" t="s">
        <v>107</v>
      </c>
      <c r="C157" s="120"/>
      <c r="D157" s="111">
        <f>SUM(D158:D159)</f>
        <v>0</v>
      </c>
      <c r="E157" s="111">
        <f>SUM(E158:E159)</f>
        <v>0</v>
      </c>
      <c r="F157" s="111">
        <f>SUM(F158:F159)</f>
        <v>0</v>
      </c>
      <c r="H157" s="111">
        <f>SUM(H158:H159)</f>
        <v>4</v>
      </c>
      <c r="I157" s="111">
        <f>SUM(I158:I159)</f>
        <v>0</v>
      </c>
      <c r="J157" s="111">
        <f>SUM(J158:J159)</f>
        <v>4</v>
      </c>
      <c r="L157" s="111">
        <f>SUM(F157,J157)</f>
        <v>4</v>
      </c>
      <c r="M157" s="120"/>
    </row>
    <row r="158" spans="1:13" ht="12" customHeight="1">
      <c r="A158" s="121"/>
      <c r="C158" s="123" t="s">
        <v>193</v>
      </c>
      <c r="D158" s="54">
        <v>0</v>
      </c>
      <c r="E158" s="54">
        <v>0</v>
      </c>
      <c r="F158" s="54">
        <f>SUM(D158:E158)</f>
        <v>0</v>
      </c>
      <c r="G158" s="54"/>
      <c r="H158" s="54">
        <v>3</v>
      </c>
      <c r="I158" s="54">
        <v>0</v>
      </c>
      <c r="J158" s="54">
        <f>SUM(H158:I158)</f>
        <v>3</v>
      </c>
      <c r="K158" s="54"/>
      <c r="L158" s="54">
        <f>SUM(F158,J158)</f>
        <v>3</v>
      </c>
      <c r="M158" s="120"/>
    </row>
    <row r="159" spans="1:13" ht="12" customHeight="1">
      <c r="A159" s="121"/>
      <c r="C159" s="123" t="s">
        <v>256</v>
      </c>
      <c r="D159" s="54">
        <v>0</v>
      </c>
      <c r="E159" s="54">
        <v>0</v>
      </c>
      <c r="F159" s="54">
        <f>SUM(D159:E159)</f>
        <v>0</v>
      </c>
      <c r="G159" s="54"/>
      <c r="H159" s="54">
        <v>1</v>
      </c>
      <c r="I159" s="54">
        <v>0</v>
      </c>
      <c r="J159" s="54">
        <f>SUM(H159:I159)</f>
        <v>1</v>
      </c>
      <c r="K159" s="54"/>
      <c r="L159" s="54">
        <f>SUM(F159,J159)</f>
        <v>1</v>
      </c>
      <c r="M159" s="120"/>
    </row>
    <row r="160" spans="1:13" ht="12" customHeight="1">
      <c r="A160" s="120"/>
      <c r="B160" s="111" t="s">
        <v>137</v>
      </c>
      <c r="C160" s="120"/>
      <c r="D160" s="111">
        <f>SUM(D161)</f>
        <v>0</v>
      </c>
      <c r="E160" s="111">
        <f>SUM(E161)</f>
        <v>0</v>
      </c>
      <c r="F160" s="111">
        <f>SUM(F161)</f>
        <v>0</v>
      </c>
      <c r="H160" s="111">
        <f>SUM(H161)</f>
        <v>13</v>
      </c>
      <c r="I160" s="111">
        <f>SUM(I161)</f>
        <v>8</v>
      </c>
      <c r="J160" s="111">
        <f>SUM(H160:I160)</f>
        <v>21</v>
      </c>
      <c r="L160" s="111">
        <f>SUM(F160,J160)</f>
        <v>21</v>
      </c>
      <c r="M160" s="120"/>
    </row>
    <row r="161" spans="1:13" ht="12" customHeight="1">
      <c r="A161" s="120"/>
      <c r="C161" s="123" t="s">
        <v>194</v>
      </c>
      <c r="D161" s="54">
        <v>0</v>
      </c>
      <c r="E161" s="54">
        <v>0</v>
      </c>
      <c r="F161" s="54">
        <f>SUM(D161:E161)</f>
        <v>0</v>
      </c>
      <c r="G161" s="54"/>
      <c r="H161" s="54">
        <v>13</v>
      </c>
      <c r="I161" s="54">
        <v>8</v>
      </c>
      <c r="J161" s="54">
        <f>SUM(H161:I161)</f>
        <v>21</v>
      </c>
      <c r="K161" s="54"/>
      <c r="L161" s="54">
        <f>SUM(F161,J161)</f>
        <v>21</v>
      </c>
      <c r="M161" s="120"/>
    </row>
    <row r="162" spans="1:13" ht="12" customHeight="1">
      <c r="A162" s="120"/>
      <c r="C162" s="119"/>
      <c r="M162" s="119"/>
    </row>
    <row r="163" spans="1:13" ht="12" customHeight="1">
      <c r="A163" s="111" t="s">
        <v>67</v>
      </c>
      <c r="C163" s="120"/>
      <c r="D163" s="111">
        <f>SUM(D164,D167,D169)</f>
        <v>0</v>
      </c>
      <c r="E163" s="111">
        <f>SUM(E164,E167,E169)</f>
        <v>0</v>
      </c>
      <c r="F163" s="111">
        <f>SUM(F164,F167,F169)</f>
        <v>0</v>
      </c>
      <c r="H163" s="111">
        <f>SUM(H164,H167,H169)</f>
        <v>12</v>
      </c>
      <c r="I163" s="111">
        <f>SUM(I164,I167,I169)</f>
        <v>19</v>
      </c>
      <c r="J163" s="111">
        <f>SUM(J164,J167,J169)</f>
        <v>31</v>
      </c>
      <c r="L163" s="111">
        <f>SUM(L164,L167,L169)</f>
        <v>31</v>
      </c>
      <c r="M163" s="120"/>
    </row>
    <row r="164" spans="2:13" ht="12" customHeight="1">
      <c r="B164" s="111" t="s">
        <v>107</v>
      </c>
      <c r="C164" s="120"/>
      <c r="D164" s="111">
        <f>SUM(D165:D166)</f>
        <v>0</v>
      </c>
      <c r="E164" s="111">
        <f>SUM(E165:E166)</f>
        <v>0</v>
      </c>
      <c r="F164" s="111">
        <f>SUM(F165:F166)</f>
        <v>0</v>
      </c>
      <c r="H164" s="111">
        <f>SUM(H165:H166)</f>
        <v>2</v>
      </c>
      <c r="I164" s="111">
        <f>SUM(I165:I166)</f>
        <v>1</v>
      </c>
      <c r="J164" s="111">
        <f>SUM(J165:J166)</f>
        <v>3</v>
      </c>
      <c r="L164" s="111">
        <f aca="true" t="shared" si="22" ref="L164:L170">SUM(F164,J164)</f>
        <v>3</v>
      </c>
      <c r="M164" s="120"/>
    </row>
    <row r="165" spans="1:13" ht="12" customHeight="1">
      <c r="A165" s="120"/>
      <c r="B165" s="120"/>
      <c r="C165" s="135" t="s">
        <v>195</v>
      </c>
      <c r="D165" s="54">
        <v>0</v>
      </c>
      <c r="E165" s="54">
        <v>0</v>
      </c>
      <c r="F165" s="54">
        <f>SUM(D165:E165)</f>
        <v>0</v>
      </c>
      <c r="G165" s="54"/>
      <c r="H165" s="54">
        <v>1</v>
      </c>
      <c r="I165" s="54">
        <v>1</v>
      </c>
      <c r="J165" s="54">
        <f>SUM(H165:I165)</f>
        <v>2</v>
      </c>
      <c r="K165" s="54"/>
      <c r="L165" s="54">
        <f t="shared" si="22"/>
        <v>2</v>
      </c>
      <c r="M165" s="120"/>
    </row>
    <row r="166" spans="1:13" ht="12" customHeight="1">
      <c r="A166" s="120"/>
      <c r="B166" s="120"/>
      <c r="C166" s="135" t="s">
        <v>196</v>
      </c>
      <c r="D166" s="54">
        <v>0</v>
      </c>
      <c r="E166" s="54">
        <v>0</v>
      </c>
      <c r="F166" s="54">
        <f>SUM(D166:E166)</f>
        <v>0</v>
      </c>
      <c r="G166" s="54"/>
      <c r="H166" s="54">
        <v>1</v>
      </c>
      <c r="I166" s="54">
        <v>0</v>
      </c>
      <c r="J166" s="54">
        <f>SUM(H166:I166)</f>
        <v>1</v>
      </c>
      <c r="K166" s="54"/>
      <c r="L166" s="54">
        <f t="shared" si="22"/>
        <v>1</v>
      </c>
      <c r="M166" s="120"/>
    </row>
    <row r="167" spans="1:13" ht="12" customHeight="1">
      <c r="A167" s="120"/>
      <c r="B167" s="121" t="s">
        <v>136</v>
      </c>
      <c r="C167" s="120"/>
      <c r="D167" s="111">
        <f>SUM(D168)</f>
        <v>0</v>
      </c>
      <c r="E167" s="111">
        <f>SUM(E168)</f>
        <v>0</v>
      </c>
      <c r="F167" s="111">
        <f>SUM(F168)</f>
        <v>0</v>
      </c>
      <c r="H167" s="111">
        <f>SUM(H168)</f>
        <v>2</v>
      </c>
      <c r="I167" s="111">
        <f>SUM(I168)</f>
        <v>1</v>
      </c>
      <c r="J167" s="111">
        <f>SUM(J168)</f>
        <v>3</v>
      </c>
      <c r="L167" s="111">
        <f t="shared" si="22"/>
        <v>3</v>
      </c>
      <c r="M167" s="120"/>
    </row>
    <row r="168" spans="1:13" ht="12" customHeight="1">
      <c r="A168" s="120"/>
      <c r="B168" s="120"/>
      <c r="C168" s="123" t="s">
        <v>197</v>
      </c>
      <c r="D168" s="54">
        <v>0</v>
      </c>
      <c r="E168" s="54">
        <v>0</v>
      </c>
      <c r="F168" s="54">
        <f>SUM(D168:E168)</f>
        <v>0</v>
      </c>
      <c r="G168" s="54"/>
      <c r="H168" s="54">
        <v>2</v>
      </c>
      <c r="I168" s="54">
        <v>1</v>
      </c>
      <c r="J168" s="54">
        <f>SUM(H168:I168)</f>
        <v>3</v>
      </c>
      <c r="K168" s="54"/>
      <c r="L168" s="54">
        <f t="shared" si="22"/>
        <v>3</v>
      </c>
      <c r="M168" s="120"/>
    </row>
    <row r="169" spans="1:13" ht="12" customHeight="1">
      <c r="A169" s="120"/>
      <c r="B169" s="111" t="s">
        <v>137</v>
      </c>
      <c r="C169" s="120"/>
      <c r="D169" s="111">
        <f>SUM(D170)</f>
        <v>0</v>
      </c>
      <c r="E169" s="111">
        <f>SUM(E170)</f>
        <v>0</v>
      </c>
      <c r="F169" s="111">
        <f>SUM(F170)</f>
        <v>0</v>
      </c>
      <c r="H169" s="111">
        <f>SUM(H170)</f>
        <v>8</v>
      </c>
      <c r="I169" s="111">
        <f>SUM(I170)</f>
        <v>17</v>
      </c>
      <c r="J169" s="111">
        <f>SUM(J170)</f>
        <v>25</v>
      </c>
      <c r="L169" s="111">
        <f t="shared" si="22"/>
        <v>25</v>
      </c>
      <c r="M169" s="120"/>
    </row>
    <row r="170" spans="1:13" ht="12" customHeight="1">
      <c r="A170" s="120"/>
      <c r="B170" s="120"/>
      <c r="C170" s="123" t="s">
        <v>197</v>
      </c>
      <c r="D170" s="54">
        <v>0</v>
      </c>
      <c r="E170" s="54">
        <v>0</v>
      </c>
      <c r="F170" s="54">
        <f>SUM(D170:E170)</f>
        <v>0</v>
      </c>
      <c r="G170" s="54"/>
      <c r="H170" s="54">
        <v>8</v>
      </c>
      <c r="I170" s="54">
        <v>17</v>
      </c>
      <c r="J170" s="54">
        <f>SUM(H170:I170)</f>
        <v>25</v>
      </c>
      <c r="K170" s="54"/>
      <c r="L170" s="54">
        <f t="shared" si="22"/>
        <v>25</v>
      </c>
      <c r="M170" s="120"/>
    </row>
    <row r="171" spans="1:13" ht="12" customHeight="1">
      <c r="A171" s="120"/>
      <c r="B171" s="120"/>
      <c r="C171" s="120"/>
      <c r="M171" s="120"/>
    </row>
    <row r="172" spans="1:13" ht="12" customHeight="1">
      <c r="A172" s="120"/>
      <c r="B172" s="120"/>
      <c r="C172" s="120"/>
      <c r="M172" s="120"/>
    </row>
    <row r="173" spans="1:13" ht="12" customHeight="1">
      <c r="A173" s="120"/>
      <c r="B173" s="120"/>
      <c r="C173" s="120"/>
      <c r="M173" s="120"/>
    </row>
    <row r="174" spans="1:13" ht="12" customHeight="1">
      <c r="A174" s="120"/>
      <c r="B174" s="120"/>
      <c r="C174" s="120"/>
      <c r="M174" s="120"/>
    </row>
    <row r="175" spans="1:13" ht="12" customHeight="1">
      <c r="A175" s="120"/>
      <c r="B175" s="120"/>
      <c r="C175" s="120"/>
      <c r="M175" s="120"/>
    </row>
    <row r="176" spans="1:13" ht="12" customHeight="1">
      <c r="A176" s="120"/>
      <c r="B176" s="120"/>
      <c r="C176" s="120"/>
      <c r="M176" s="120"/>
    </row>
    <row r="177" spans="1:13" ht="12" customHeight="1">
      <c r="A177" s="120"/>
      <c r="B177" s="120"/>
      <c r="C177" s="120"/>
      <c r="M177" s="120"/>
    </row>
    <row r="178" spans="1:13" ht="12" customHeight="1">
      <c r="A178" s="120"/>
      <c r="B178" s="120"/>
      <c r="C178" s="120"/>
      <c r="M178" s="120"/>
    </row>
    <row r="179" spans="1:13" ht="12" customHeight="1">
      <c r="A179" s="120"/>
      <c r="B179" s="120"/>
      <c r="C179" s="120"/>
      <c r="M179" s="120"/>
    </row>
    <row r="180" spans="1:13" ht="12" customHeight="1">
      <c r="A180" s="111" t="s">
        <v>73</v>
      </c>
      <c r="C180" s="120"/>
      <c r="D180" s="111">
        <f>SUM(D181,D189)</f>
        <v>0</v>
      </c>
      <c r="E180" s="111">
        <f>SUM(E181,E189)</f>
        <v>0</v>
      </c>
      <c r="F180" s="111">
        <f>SUM(F181,F189)</f>
        <v>0</v>
      </c>
      <c r="H180" s="111">
        <f>SUM(H181,H189)</f>
        <v>23</v>
      </c>
      <c r="I180" s="111">
        <f>SUM(I181,I189)</f>
        <v>35</v>
      </c>
      <c r="J180" s="111">
        <f>SUM(J181,J189)</f>
        <v>58</v>
      </c>
      <c r="L180" s="111">
        <f>SUM(L181,L189)</f>
        <v>58</v>
      </c>
      <c r="M180" s="120"/>
    </row>
    <row r="181" spans="1:13" ht="12" customHeight="1">
      <c r="A181" s="120"/>
      <c r="B181" s="121" t="s">
        <v>136</v>
      </c>
      <c r="C181" s="120"/>
      <c r="D181" s="111">
        <f>SUM(D182:D188)</f>
        <v>0</v>
      </c>
      <c r="E181" s="111">
        <f>SUM(E182:E188)</f>
        <v>0</v>
      </c>
      <c r="F181" s="111">
        <f>SUM(F182:F188)</f>
        <v>0</v>
      </c>
      <c r="H181" s="111">
        <f>SUM(H182:H188)</f>
        <v>9</v>
      </c>
      <c r="I181" s="111">
        <f>SUM(I182:I188)</f>
        <v>14</v>
      </c>
      <c r="J181" s="111">
        <f>SUM(J182:J188)</f>
        <v>23</v>
      </c>
      <c r="L181" s="111">
        <f>SUM(L182:L188)</f>
        <v>23</v>
      </c>
      <c r="M181" s="120"/>
    </row>
    <row r="182" spans="1:13" ht="12" customHeight="1">
      <c r="A182" s="120"/>
      <c r="B182" s="120"/>
      <c r="C182" s="135" t="s">
        <v>198</v>
      </c>
      <c r="D182" s="54">
        <v>0</v>
      </c>
      <c r="E182" s="54">
        <v>0</v>
      </c>
      <c r="F182" s="54">
        <f aca="true" t="shared" si="23" ref="F182:F188">SUM(D182:E182)</f>
        <v>0</v>
      </c>
      <c r="G182" s="54"/>
      <c r="H182" s="54">
        <v>0</v>
      </c>
      <c r="I182" s="54">
        <v>1</v>
      </c>
      <c r="J182" s="54">
        <f aca="true" t="shared" si="24" ref="J182:J188">SUM(H182:I182)</f>
        <v>1</v>
      </c>
      <c r="K182" s="54"/>
      <c r="L182" s="54">
        <f aca="true" t="shared" si="25" ref="L182:L188">SUM(F182,J182)</f>
        <v>1</v>
      </c>
      <c r="M182" s="120"/>
    </row>
    <row r="183" spans="1:13" ht="12" customHeight="1">
      <c r="A183" s="120"/>
      <c r="B183" s="120"/>
      <c r="C183" s="135" t="s">
        <v>199</v>
      </c>
      <c r="D183" s="54">
        <v>0</v>
      </c>
      <c r="E183" s="54">
        <v>0</v>
      </c>
      <c r="F183" s="54">
        <f t="shared" si="23"/>
        <v>0</v>
      </c>
      <c r="G183" s="54"/>
      <c r="H183" s="54">
        <v>1</v>
      </c>
      <c r="I183" s="54">
        <v>0</v>
      </c>
      <c r="J183" s="54">
        <f t="shared" si="24"/>
        <v>1</v>
      </c>
      <c r="K183" s="54"/>
      <c r="L183" s="54">
        <f t="shared" si="25"/>
        <v>1</v>
      </c>
      <c r="M183" s="120"/>
    </row>
    <row r="184" spans="1:13" ht="12" customHeight="1">
      <c r="A184" s="120"/>
      <c r="B184" s="120"/>
      <c r="C184" s="135" t="s">
        <v>200</v>
      </c>
      <c r="D184" s="54">
        <v>0</v>
      </c>
      <c r="E184" s="54">
        <v>0</v>
      </c>
      <c r="F184" s="54">
        <f t="shared" si="23"/>
        <v>0</v>
      </c>
      <c r="G184" s="54"/>
      <c r="H184" s="54">
        <v>2</v>
      </c>
      <c r="I184" s="54">
        <v>5</v>
      </c>
      <c r="J184" s="54">
        <f t="shared" si="24"/>
        <v>7</v>
      </c>
      <c r="K184" s="54"/>
      <c r="L184" s="54">
        <f t="shared" si="25"/>
        <v>7</v>
      </c>
      <c r="M184" s="120"/>
    </row>
    <row r="185" spans="1:13" ht="12" customHeight="1">
      <c r="A185" s="120"/>
      <c r="B185" s="120"/>
      <c r="C185" s="135" t="s">
        <v>201</v>
      </c>
      <c r="D185" s="54">
        <v>0</v>
      </c>
      <c r="E185" s="54">
        <v>0</v>
      </c>
      <c r="F185" s="54">
        <f t="shared" si="23"/>
        <v>0</v>
      </c>
      <c r="G185" s="54"/>
      <c r="H185" s="54">
        <v>2</v>
      </c>
      <c r="I185" s="54">
        <v>0</v>
      </c>
      <c r="J185" s="54">
        <f t="shared" si="24"/>
        <v>2</v>
      </c>
      <c r="K185" s="54"/>
      <c r="L185" s="54">
        <f t="shared" si="25"/>
        <v>2</v>
      </c>
      <c r="M185" s="120"/>
    </row>
    <row r="186" spans="1:13" ht="12" customHeight="1">
      <c r="A186" s="120"/>
      <c r="B186" s="120"/>
      <c r="C186" s="135" t="s">
        <v>202</v>
      </c>
      <c r="D186" s="54">
        <v>0</v>
      </c>
      <c r="E186" s="54">
        <v>0</v>
      </c>
      <c r="F186" s="54">
        <f t="shared" si="23"/>
        <v>0</v>
      </c>
      <c r="G186" s="54"/>
      <c r="H186" s="54">
        <v>2</v>
      </c>
      <c r="I186" s="54">
        <v>5</v>
      </c>
      <c r="J186" s="54">
        <f t="shared" si="24"/>
        <v>7</v>
      </c>
      <c r="K186" s="54"/>
      <c r="L186" s="54">
        <f t="shared" si="25"/>
        <v>7</v>
      </c>
      <c r="M186" s="120"/>
    </row>
    <row r="187" spans="1:13" ht="12" customHeight="1">
      <c r="A187" s="120"/>
      <c r="B187" s="120"/>
      <c r="C187" s="135" t="s">
        <v>203</v>
      </c>
      <c r="D187" s="54">
        <v>0</v>
      </c>
      <c r="E187" s="54">
        <v>0</v>
      </c>
      <c r="F187" s="54">
        <f t="shared" si="23"/>
        <v>0</v>
      </c>
      <c r="G187" s="54"/>
      <c r="H187" s="54">
        <v>1</v>
      </c>
      <c r="I187" s="54">
        <v>2</v>
      </c>
      <c r="J187" s="54">
        <f t="shared" si="24"/>
        <v>3</v>
      </c>
      <c r="K187" s="54"/>
      <c r="L187" s="54">
        <f t="shared" si="25"/>
        <v>3</v>
      </c>
      <c r="M187" s="120"/>
    </row>
    <row r="188" spans="1:13" ht="12" customHeight="1">
      <c r="A188" s="120"/>
      <c r="B188" s="120"/>
      <c r="C188" s="135" t="s">
        <v>204</v>
      </c>
      <c r="D188" s="54">
        <v>0</v>
      </c>
      <c r="E188" s="54">
        <v>0</v>
      </c>
      <c r="F188" s="54">
        <f t="shared" si="23"/>
        <v>0</v>
      </c>
      <c r="G188" s="54"/>
      <c r="H188" s="54">
        <v>1</v>
      </c>
      <c r="I188" s="54">
        <v>1</v>
      </c>
      <c r="J188" s="54">
        <f t="shared" si="24"/>
        <v>2</v>
      </c>
      <c r="K188" s="54"/>
      <c r="L188" s="54">
        <f t="shared" si="25"/>
        <v>2</v>
      </c>
      <c r="M188" s="120"/>
    </row>
    <row r="189" spans="1:13" ht="12" customHeight="1">
      <c r="A189" s="120"/>
      <c r="B189" s="111" t="s">
        <v>137</v>
      </c>
      <c r="C189" s="120"/>
      <c r="D189" s="133">
        <f>SUM(D190)</f>
        <v>0</v>
      </c>
      <c r="E189" s="133">
        <f>SUM(E190)</f>
        <v>0</v>
      </c>
      <c r="F189" s="133">
        <f>SUM(F190)</f>
        <v>0</v>
      </c>
      <c r="G189" s="133"/>
      <c r="H189" s="133">
        <f>SUM(H190)</f>
        <v>14</v>
      </c>
      <c r="I189" s="133">
        <f>SUM(I190)</f>
        <v>21</v>
      </c>
      <c r="J189" s="133">
        <f>SUM(J190)</f>
        <v>35</v>
      </c>
      <c r="L189" s="111">
        <f>SUM(F189,J189)</f>
        <v>35</v>
      </c>
      <c r="M189" s="120"/>
    </row>
    <row r="190" spans="1:13" ht="12" customHeight="1">
      <c r="A190" s="120"/>
      <c r="B190" s="120"/>
      <c r="C190" s="123" t="s">
        <v>74</v>
      </c>
      <c r="D190" s="54">
        <v>0</v>
      </c>
      <c r="E190" s="54">
        <v>0</v>
      </c>
      <c r="F190" s="54">
        <f>SUM(D190:E190)</f>
        <v>0</v>
      </c>
      <c r="G190" s="54"/>
      <c r="H190" s="54">
        <v>14</v>
      </c>
      <c r="I190" s="54">
        <v>21</v>
      </c>
      <c r="J190" s="54">
        <f>SUM(H190:I190)</f>
        <v>35</v>
      </c>
      <c r="K190" s="54"/>
      <c r="L190" s="54">
        <f>SUM(F190,J190)</f>
        <v>35</v>
      </c>
      <c r="M190" s="120"/>
    </row>
    <row r="191" spans="1:13" ht="12" customHeight="1">
      <c r="A191" s="120"/>
      <c r="B191" s="120"/>
      <c r="C191" s="123"/>
      <c r="D191" s="133"/>
      <c r="E191" s="133"/>
      <c r="F191" s="133"/>
      <c r="G191" s="133"/>
      <c r="H191" s="133"/>
      <c r="I191" s="133"/>
      <c r="J191" s="133"/>
      <c r="M191" s="120"/>
    </row>
    <row r="192" spans="1:12" ht="12" customHeight="1">
      <c r="A192" s="111" t="s">
        <v>19</v>
      </c>
      <c r="C192" s="120"/>
      <c r="D192" s="111">
        <f>SUM(D193,D195,D203)</f>
        <v>1</v>
      </c>
      <c r="E192" s="111">
        <f>SUM(E193,E195,E203)</f>
        <v>4</v>
      </c>
      <c r="F192" s="111">
        <f>SUM(F193,F195,F203)</f>
        <v>5</v>
      </c>
      <c r="H192" s="111">
        <f>SUM(H193,H195,H203)</f>
        <v>150</v>
      </c>
      <c r="I192" s="111">
        <f>SUM(I193,I195,I203)</f>
        <v>93</v>
      </c>
      <c r="J192" s="111">
        <f>SUM(J193,J195,J203)</f>
        <v>243</v>
      </c>
      <c r="L192" s="111">
        <f>SUM(L193,L195,L203)</f>
        <v>248</v>
      </c>
    </row>
    <row r="193" spans="2:13" ht="12" customHeight="1">
      <c r="B193" s="111" t="s">
        <v>107</v>
      </c>
      <c r="C193" s="120"/>
      <c r="D193" s="111">
        <f>SUM(D194:D194)</f>
        <v>1</v>
      </c>
      <c r="E193" s="111">
        <f>SUM(E194:E194)</f>
        <v>4</v>
      </c>
      <c r="F193" s="111">
        <f>SUM(F194:F194)</f>
        <v>5</v>
      </c>
      <c r="H193" s="111">
        <f>SUM(H194:H194)</f>
        <v>2</v>
      </c>
      <c r="I193" s="111">
        <f>SUM(I194:I194)</f>
        <v>3</v>
      </c>
      <c r="J193" s="111">
        <f>SUM(J194:J194)</f>
        <v>5</v>
      </c>
      <c r="L193" s="111">
        <f>SUM(F193,J193)</f>
        <v>10</v>
      </c>
      <c r="M193" s="120"/>
    </row>
    <row r="194" spans="1:13" ht="12" customHeight="1">
      <c r="A194" s="120"/>
      <c r="B194" s="120"/>
      <c r="C194" s="120" t="s">
        <v>205</v>
      </c>
      <c r="D194" s="54">
        <v>1</v>
      </c>
      <c r="E194" s="54">
        <v>4</v>
      </c>
      <c r="F194" s="54">
        <f>SUM(D194:E194)</f>
        <v>5</v>
      </c>
      <c r="G194" s="54"/>
      <c r="H194" s="54">
        <v>2</v>
      </c>
      <c r="I194" s="54">
        <v>3</v>
      </c>
      <c r="J194" s="54">
        <f>SUM(H194:I194)</f>
        <v>5</v>
      </c>
      <c r="K194" s="54"/>
      <c r="L194" s="54">
        <f>SUM(F194,J194)</f>
        <v>10</v>
      </c>
      <c r="M194" s="120"/>
    </row>
    <row r="195" spans="1:13" ht="12" customHeight="1">
      <c r="A195" s="120"/>
      <c r="B195" s="121" t="s">
        <v>136</v>
      </c>
      <c r="C195" s="120"/>
      <c r="D195" s="111">
        <f>SUM(D196:D202)</f>
        <v>0</v>
      </c>
      <c r="E195" s="111">
        <f>SUM(E196:E202)</f>
        <v>0</v>
      </c>
      <c r="F195" s="111">
        <f>SUM(F196:F202)</f>
        <v>0</v>
      </c>
      <c r="H195" s="111">
        <f>SUM(H196:H202)</f>
        <v>61</v>
      </c>
      <c r="I195" s="111">
        <f>SUM(I196:I202)</f>
        <v>38</v>
      </c>
      <c r="J195" s="111">
        <f>SUM(J196:J202)</f>
        <v>99</v>
      </c>
      <c r="L195" s="111">
        <f>SUM(L196:L202)</f>
        <v>99</v>
      </c>
      <c r="M195" s="120"/>
    </row>
    <row r="196" spans="1:13" ht="12" customHeight="1">
      <c r="A196" s="120"/>
      <c r="B196" s="120"/>
      <c r="C196" s="123" t="s">
        <v>206</v>
      </c>
      <c r="D196" s="54">
        <v>0</v>
      </c>
      <c r="E196" s="54">
        <v>0</v>
      </c>
      <c r="F196" s="54">
        <f aca="true" t="shared" si="26" ref="F196:F202">SUM(D196:E196)</f>
        <v>0</v>
      </c>
      <c r="G196" s="54"/>
      <c r="H196" s="54">
        <v>21</v>
      </c>
      <c r="I196" s="54">
        <v>19</v>
      </c>
      <c r="J196" s="54">
        <f aca="true" t="shared" si="27" ref="J196:J202">SUM(H196:I196)</f>
        <v>40</v>
      </c>
      <c r="K196" s="54"/>
      <c r="L196" s="54">
        <f aca="true" t="shared" si="28" ref="L196:L202">SUM(F196,J196)</f>
        <v>40</v>
      </c>
      <c r="M196" s="120"/>
    </row>
    <row r="197" spans="1:13" ht="12" customHeight="1">
      <c r="A197" s="120"/>
      <c r="B197" s="120"/>
      <c r="C197" s="123" t="s">
        <v>207</v>
      </c>
      <c r="D197" s="54">
        <v>0</v>
      </c>
      <c r="E197" s="54">
        <v>0</v>
      </c>
      <c r="F197" s="54">
        <f t="shared" si="26"/>
        <v>0</v>
      </c>
      <c r="G197" s="54"/>
      <c r="H197" s="54">
        <v>1</v>
      </c>
      <c r="I197" s="54">
        <v>2</v>
      </c>
      <c r="J197" s="54">
        <f t="shared" si="27"/>
        <v>3</v>
      </c>
      <c r="K197" s="54"/>
      <c r="L197" s="54">
        <f t="shared" si="28"/>
        <v>3</v>
      </c>
      <c r="M197" s="124"/>
    </row>
    <row r="198" spans="1:13" ht="12" customHeight="1">
      <c r="A198" s="120"/>
      <c r="B198" s="120"/>
      <c r="C198" s="123" t="s">
        <v>208</v>
      </c>
      <c r="D198" s="54">
        <v>0</v>
      </c>
      <c r="E198" s="54">
        <v>0</v>
      </c>
      <c r="F198" s="54">
        <f t="shared" si="26"/>
        <v>0</v>
      </c>
      <c r="G198" s="54"/>
      <c r="H198" s="54">
        <v>2</v>
      </c>
      <c r="I198" s="54">
        <v>3</v>
      </c>
      <c r="J198" s="54">
        <f t="shared" si="27"/>
        <v>5</v>
      </c>
      <c r="K198" s="54"/>
      <c r="L198" s="54">
        <f t="shared" si="28"/>
        <v>5</v>
      </c>
      <c r="M198" s="120"/>
    </row>
    <row r="199" spans="1:13" ht="12" customHeight="1">
      <c r="A199" s="120"/>
      <c r="B199" s="120"/>
      <c r="C199" s="123" t="s">
        <v>257</v>
      </c>
      <c r="D199" s="54">
        <v>0</v>
      </c>
      <c r="E199" s="54">
        <v>0</v>
      </c>
      <c r="F199" s="54">
        <f t="shared" si="26"/>
        <v>0</v>
      </c>
      <c r="G199" s="54"/>
      <c r="H199" s="54">
        <v>1</v>
      </c>
      <c r="I199" s="54">
        <v>0</v>
      </c>
      <c r="J199" s="54">
        <f t="shared" si="27"/>
        <v>1</v>
      </c>
      <c r="K199" s="54"/>
      <c r="L199" s="54">
        <f t="shared" si="28"/>
        <v>1</v>
      </c>
      <c r="M199" s="120"/>
    </row>
    <row r="200" spans="1:13" ht="12" customHeight="1">
      <c r="A200" s="120"/>
      <c r="B200" s="120"/>
      <c r="C200" s="123" t="s">
        <v>309</v>
      </c>
      <c r="D200" s="54">
        <v>0</v>
      </c>
      <c r="E200" s="54">
        <v>0</v>
      </c>
      <c r="F200" s="54">
        <f t="shared" si="26"/>
        <v>0</v>
      </c>
      <c r="G200" s="54"/>
      <c r="H200" s="54">
        <v>14</v>
      </c>
      <c r="I200" s="54">
        <v>6</v>
      </c>
      <c r="J200" s="54">
        <f t="shared" si="27"/>
        <v>20</v>
      </c>
      <c r="K200" s="54"/>
      <c r="L200" s="54">
        <f t="shared" si="28"/>
        <v>20</v>
      </c>
      <c r="M200" s="120"/>
    </row>
    <row r="201" spans="1:13" ht="12" customHeight="1">
      <c r="A201" s="120"/>
      <c r="B201" s="120"/>
      <c r="C201" s="135" t="s">
        <v>209</v>
      </c>
      <c r="D201" s="54">
        <v>0</v>
      </c>
      <c r="E201" s="54">
        <v>0</v>
      </c>
      <c r="F201" s="54">
        <f t="shared" si="26"/>
        <v>0</v>
      </c>
      <c r="G201" s="54"/>
      <c r="H201" s="54">
        <v>14</v>
      </c>
      <c r="I201" s="54">
        <v>6</v>
      </c>
      <c r="J201" s="54">
        <f t="shared" si="27"/>
        <v>20</v>
      </c>
      <c r="K201" s="54"/>
      <c r="L201" s="54">
        <f t="shared" si="28"/>
        <v>20</v>
      </c>
      <c r="M201" s="120"/>
    </row>
    <row r="202" spans="1:13" ht="12" customHeight="1">
      <c r="A202" s="120"/>
      <c r="B202" s="120"/>
      <c r="C202" s="135" t="s">
        <v>210</v>
      </c>
      <c r="D202" s="54">
        <v>0</v>
      </c>
      <c r="E202" s="54">
        <v>0</v>
      </c>
      <c r="F202" s="54">
        <f t="shared" si="26"/>
        <v>0</v>
      </c>
      <c r="G202" s="54"/>
      <c r="H202" s="54">
        <v>8</v>
      </c>
      <c r="I202" s="54">
        <v>2</v>
      </c>
      <c r="J202" s="54">
        <f t="shared" si="27"/>
        <v>10</v>
      </c>
      <c r="K202" s="54"/>
      <c r="L202" s="54">
        <f t="shared" si="28"/>
        <v>10</v>
      </c>
      <c r="M202" s="120"/>
    </row>
    <row r="203" spans="1:13" ht="12" customHeight="1">
      <c r="A203" s="120"/>
      <c r="B203" s="111" t="s">
        <v>137</v>
      </c>
      <c r="C203" s="120"/>
      <c r="D203" s="111">
        <f>SUM(D204)</f>
        <v>0</v>
      </c>
      <c r="E203" s="111">
        <f>SUM(E204)</f>
        <v>0</v>
      </c>
      <c r="F203" s="111">
        <f>SUM(D203:E203)</f>
        <v>0</v>
      </c>
      <c r="H203" s="111">
        <f>SUM(H204)</f>
        <v>87</v>
      </c>
      <c r="I203" s="111">
        <f>SUM(I204)</f>
        <v>52</v>
      </c>
      <c r="J203" s="111">
        <f>SUM(H203:I203)</f>
        <v>139</v>
      </c>
      <c r="L203" s="111">
        <f>SUM(F203,J203)</f>
        <v>139</v>
      </c>
      <c r="M203" s="120"/>
    </row>
    <row r="204" spans="1:13" ht="12.75">
      <c r="A204" s="120"/>
      <c r="B204" s="119"/>
      <c r="C204" s="123" t="s">
        <v>211</v>
      </c>
      <c r="D204" s="54">
        <v>0</v>
      </c>
      <c r="E204" s="54">
        <v>0</v>
      </c>
      <c r="F204" s="54">
        <f>SUM(D204:E204)</f>
        <v>0</v>
      </c>
      <c r="G204" s="54"/>
      <c r="H204" s="54">
        <v>87</v>
      </c>
      <c r="I204" s="54">
        <v>52</v>
      </c>
      <c r="J204" s="54">
        <f>SUM(H204:I204)</f>
        <v>139</v>
      </c>
      <c r="K204" s="54"/>
      <c r="L204" s="54">
        <f>SUM(F204,J204)</f>
        <v>139</v>
      </c>
      <c r="M204" s="120"/>
    </row>
    <row r="205" spans="1:13" ht="12" customHeight="1">
      <c r="A205" s="120"/>
      <c r="B205" s="120"/>
      <c r="C205" s="120"/>
      <c r="M205" s="120"/>
    </row>
    <row r="206" spans="1:13" ht="12" customHeight="1">
      <c r="A206" s="111" t="s">
        <v>69</v>
      </c>
      <c r="C206" s="119"/>
      <c r="D206" s="111">
        <f aca="true" t="shared" si="29" ref="D206:F207">SUM(D207)</f>
        <v>3</v>
      </c>
      <c r="E206" s="111">
        <f t="shared" si="29"/>
        <v>18</v>
      </c>
      <c r="F206" s="111">
        <f t="shared" si="29"/>
        <v>21</v>
      </c>
      <c r="H206" s="111">
        <f>SUM(H207)</f>
        <v>3</v>
      </c>
      <c r="I206" s="111">
        <f>SUM(I207)</f>
        <v>24</v>
      </c>
      <c r="J206" s="111">
        <f>SUM(H206:I206)</f>
        <v>27</v>
      </c>
      <c r="L206" s="111">
        <f>SUM(F206,J206)</f>
        <v>48</v>
      </c>
      <c r="M206" s="120"/>
    </row>
    <row r="207" spans="2:13" ht="12" customHeight="1">
      <c r="B207" s="111" t="s">
        <v>107</v>
      </c>
      <c r="C207" s="120"/>
      <c r="D207" s="111">
        <f t="shared" si="29"/>
        <v>3</v>
      </c>
      <c r="E207" s="111">
        <f t="shared" si="29"/>
        <v>18</v>
      </c>
      <c r="F207" s="111">
        <f t="shared" si="29"/>
        <v>21</v>
      </c>
      <c r="H207" s="111">
        <f>SUM(H208)</f>
        <v>3</v>
      </c>
      <c r="I207" s="111">
        <f>SUM(I208)</f>
        <v>24</v>
      </c>
      <c r="J207" s="111">
        <f>SUM(J208)</f>
        <v>27</v>
      </c>
      <c r="L207" s="111">
        <f>SUM(F207,J207)</f>
        <v>48</v>
      </c>
      <c r="M207" s="120"/>
    </row>
    <row r="208" spans="1:13" ht="12" customHeight="1">
      <c r="A208" s="120"/>
      <c r="B208" s="120"/>
      <c r="C208" s="123" t="s">
        <v>212</v>
      </c>
      <c r="D208" s="54">
        <v>3</v>
      </c>
      <c r="E208" s="54">
        <v>18</v>
      </c>
      <c r="F208" s="54">
        <f>SUM(D208:E208)</f>
        <v>21</v>
      </c>
      <c r="G208" s="54"/>
      <c r="H208" s="54">
        <v>3</v>
      </c>
      <c r="I208" s="54">
        <v>24</v>
      </c>
      <c r="J208" s="54">
        <f>SUM(H208:I208)</f>
        <v>27</v>
      </c>
      <c r="K208" s="54"/>
      <c r="L208" s="54">
        <f>SUM(F208,J208)</f>
        <v>48</v>
      </c>
      <c r="M208" s="120"/>
    </row>
    <row r="209" spans="1:13" ht="12" customHeight="1">
      <c r="A209" s="120"/>
      <c r="B209" s="120"/>
      <c r="C209" s="120"/>
      <c r="M209" s="120"/>
    </row>
    <row r="210" spans="1:13" ht="12" customHeight="1">
      <c r="A210" s="121" t="s">
        <v>79</v>
      </c>
      <c r="C210" s="120"/>
      <c r="D210" s="111">
        <f>SUM(D211,D217)</f>
        <v>7</v>
      </c>
      <c r="E210" s="111">
        <f>SUM(E211,E217)</f>
        <v>6</v>
      </c>
      <c r="F210" s="111">
        <f>SUM(F211,F217)</f>
        <v>13</v>
      </c>
      <c r="H210" s="111">
        <f>SUM(H211,H217)</f>
        <v>48</v>
      </c>
      <c r="I210" s="111">
        <f>SUM(I211,I217)</f>
        <v>24</v>
      </c>
      <c r="J210" s="111">
        <f>SUM(J211,J217)</f>
        <v>72</v>
      </c>
      <c r="L210" s="111">
        <f>SUM(L211,L217)</f>
        <v>85</v>
      </c>
      <c r="M210" s="120"/>
    </row>
    <row r="211" spans="2:13" ht="12" customHeight="1">
      <c r="B211" s="111" t="s">
        <v>107</v>
      </c>
      <c r="C211" s="120"/>
      <c r="D211" s="111">
        <f>SUM(D212:D216)</f>
        <v>6</v>
      </c>
      <c r="E211" s="111">
        <f>SUM(E212:E216)</f>
        <v>6</v>
      </c>
      <c r="F211" s="111">
        <f>SUM(F212:F216)</f>
        <v>12</v>
      </c>
      <c r="H211" s="111">
        <f>SUM(H212:H216)</f>
        <v>3</v>
      </c>
      <c r="I211" s="111">
        <f>SUM(I212:I216)</f>
        <v>0</v>
      </c>
      <c r="J211" s="111">
        <f aca="true" t="shared" si="30" ref="J211:J216">SUM(H211:I211)</f>
        <v>3</v>
      </c>
      <c r="L211" s="111">
        <f aca="true" t="shared" si="31" ref="L211:L216">SUM(F211,J211)</f>
        <v>15</v>
      </c>
      <c r="M211" s="120"/>
    </row>
    <row r="212" spans="1:13" ht="12" customHeight="1">
      <c r="A212" s="120"/>
      <c r="B212" s="120"/>
      <c r="C212" s="123" t="s">
        <v>213</v>
      </c>
      <c r="D212" s="54">
        <v>1</v>
      </c>
      <c r="E212" s="54">
        <v>3</v>
      </c>
      <c r="F212" s="54">
        <f>SUM(D212:E212)</f>
        <v>4</v>
      </c>
      <c r="G212" s="54"/>
      <c r="H212" s="54">
        <v>1</v>
      </c>
      <c r="I212" s="54">
        <v>0</v>
      </c>
      <c r="J212" s="54">
        <f t="shared" si="30"/>
        <v>1</v>
      </c>
      <c r="K212" s="54"/>
      <c r="L212" s="54">
        <f t="shared" si="31"/>
        <v>5</v>
      </c>
      <c r="M212" s="120"/>
    </row>
    <row r="213" spans="1:13" ht="12" customHeight="1">
      <c r="A213" s="120"/>
      <c r="B213" s="120"/>
      <c r="C213" s="123" t="s">
        <v>214</v>
      </c>
      <c r="D213" s="54">
        <v>3</v>
      </c>
      <c r="E213" s="54">
        <v>1</v>
      </c>
      <c r="F213" s="54">
        <f>SUM(D213:E213)</f>
        <v>4</v>
      </c>
      <c r="G213" s="54"/>
      <c r="H213" s="54">
        <v>0</v>
      </c>
      <c r="I213" s="54">
        <v>0</v>
      </c>
      <c r="J213" s="54">
        <f t="shared" si="30"/>
        <v>0</v>
      </c>
      <c r="K213" s="54"/>
      <c r="L213" s="54">
        <f t="shared" si="31"/>
        <v>4</v>
      </c>
      <c r="M213" s="120"/>
    </row>
    <row r="214" spans="1:13" ht="12" customHeight="1">
      <c r="A214" s="120"/>
      <c r="B214" s="120"/>
      <c r="C214" s="123" t="s">
        <v>258</v>
      </c>
      <c r="D214" s="54">
        <v>0</v>
      </c>
      <c r="E214" s="54">
        <v>0</v>
      </c>
      <c r="F214" s="54">
        <f>SUM(D214:E214)</f>
        <v>0</v>
      </c>
      <c r="G214" s="54"/>
      <c r="H214" s="54">
        <v>1</v>
      </c>
      <c r="I214" s="54">
        <v>0</v>
      </c>
      <c r="J214" s="54">
        <f t="shared" si="30"/>
        <v>1</v>
      </c>
      <c r="K214" s="54"/>
      <c r="L214" s="54">
        <f t="shared" si="31"/>
        <v>1</v>
      </c>
      <c r="M214" s="120"/>
    </row>
    <row r="215" spans="1:12" ht="12" customHeight="1">
      <c r="A215" s="120"/>
      <c r="B215" s="120"/>
      <c r="C215" s="123" t="s">
        <v>215</v>
      </c>
      <c r="D215" s="54">
        <v>2</v>
      </c>
      <c r="E215" s="54">
        <v>0</v>
      </c>
      <c r="F215" s="54">
        <f>SUM(D215:E215)</f>
        <v>2</v>
      </c>
      <c r="G215" s="54"/>
      <c r="H215" s="54">
        <v>1</v>
      </c>
      <c r="I215" s="54">
        <v>0</v>
      </c>
      <c r="J215" s="54">
        <f t="shared" si="30"/>
        <v>1</v>
      </c>
      <c r="K215" s="54"/>
      <c r="L215" s="54">
        <f t="shared" si="31"/>
        <v>3</v>
      </c>
    </row>
    <row r="216" spans="1:13" ht="12" customHeight="1">
      <c r="A216" s="120"/>
      <c r="B216" s="120"/>
      <c r="C216" s="123" t="s">
        <v>216</v>
      </c>
      <c r="D216" s="54">
        <v>0</v>
      </c>
      <c r="E216" s="54">
        <v>2</v>
      </c>
      <c r="F216" s="54">
        <f>SUM(D216:E216)</f>
        <v>2</v>
      </c>
      <c r="G216" s="54"/>
      <c r="H216" s="54">
        <v>0</v>
      </c>
      <c r="I216" s="54">
        <v>0</v>
      </c>
      <c r="J216" s="54">
        <f t="shared" si="30"/>
        <v>0</v>
      </c>
      <c r="K216" s="54"/>
      <c r="L216" s="54">
        <f t="shared" si="31"/>
        <v>2</v>
      </c>
      <c r="M216" s="120"/>
    </row>
    <row r="217" spans="1:13" ht="12" customHeight="1">
      <c r="A217" s="120"/>
      <c r="B217" s="121" t="s">
        <v>136</v>
      </c>
      <c r="C217" s="120"/>
      <c r="D217" s="111">
        <f>SUM(D218:D220)</f>
        <v>1</v>
      </c>
      <c r="E217" s="111">
        <f>SUM(E218:E220)</f>
        <v>0</v>
      </c>
      <c r="F217" s="111">
        <f>SUM(F218:F220)</f>
        <v>1</v>
      </c>
      <c r="H217" s="111">
        <f>SUM(H218:H220)</f>
        <v>45</v>
      </c>
      <c r="I217" s="111">
        <f>SUM(I218:I220)</f>
        <v>24</v>
      </c>
      <c r="J217" s="111">
        <f>SUM(J218:J220)</f>
        <v>69</v>
      </c>
      <c r="L217" s="111">
        <f>SUM(L218:L220)</f>
        <v>70</v>
      </c>
      <c r="M217" s="120"/>
    </row>
    <row r="218" spans="1:13" ht="12" customHeight="1">
      <c r="A218" s="120"/>
      <c r="B218" s="121"/>
      <c r="C218" s="135" t="s">
        <v>217</v>
      </c>
      <c r="D218" s="54">
        <v>1</v>
      </c>
      <c r="E218" s="54">
        <v>0</v>
      </c>
      <c r="F218" s="54">
        <f>SUM(D218:E218)</f>
        <v>1</v>
      </c>
      <c r="G218" s="54"/>
      <c r="H218" s="54">
        <v>31</v>
      </c>
      <c r="I218" s="54">
        <v>11</v>
      </c>
      <c r="J218" s="54">
        <f>SUM(H218:I218)</f>
        <v>42</v>
      </c>
      <c r="K218" s="54"/>
      <c r="L218" s="54">
        <f>SUM(F218,J218)</f>
        <v>43</v>
      </c>
      <c r="M218" s="120"/>
    </row>
    <row r="219" spans="1:12" ht="12" customHeight="1">
      <c r="A219" s="120"/>
      <c r="B219" s="120"/>
      <c r="C219" s="135" t="s">
        <v>218</v>
      </c>
      <c r="D219" s="54">
        <v>0</v>
      </c>
      <c r="E219" s="54">
        <v>0</v>
      </c>
      <c r="F219" s="54">
        <f>SUM(D219:E219)</f>
        <v>0</v>
      </c>
      <c r="G219" s="54"/>
      <c r="H219" s="54">
        <v>9</v>
      </c>
      <c r="I219" s="54">
        <v>11</v>
      </c>
      <c r="J219" s="54">
        <f>SUM(H219:I219)</f>
        <v>20</v>
      </c>
      <c r="K219" s="54"/>
      <c r="L219" s="54">
        <f>SUM(F219,J219)</f>
        <v>20</v>
      </c>
    </row>
    <row r="220" spans="1:12" ht="12" customHeight="1">
      <c r="A220" s="120"/>
      <c r="B220" s="120"/>
      <c r="C220" s="135" t="s">
        <v>219</v>
      </c>
      <c r="D220" s="54">
        <v>0</v>
      </c>
      <c r="E220" s="54">
        <v>0</v>
      </c>
      <c r="F220" s="54">
        <f>SUM(D220:E220)</f>
        <v>0</v>
      </c>
      <c r="G220" s="54"/>
      <c r="H220" s="54">
        <v>5</v>
      </c>
      <c r="I220" s="54">
        <v>2</v>
      </c>
      <c r="J220" s="54">
        <f>SUM(H220:I220)</f>
        <v>7</v>
      </c>
      <c r="K220" s="54"/>
      <c r="L220" s="54">
        <f>SUM(F220,J220)</f>
        <v>7</v>
      </c>
    </row>
    <row r="221" spans="1:13" ht="12" customHeight="1">
      <c r="A221" s="120"/>
      <c r="B221" s="120"/>
      <c r="C221" s="120"/>
      <c r="M221" s="120"/>
    </row>
    <row r="222" spans="1:13" ht="12" customHeight="1">
      <c r="A222" s="121" t="s">
        <v>84</v>
      </c>
      <c r="C222" s="120"/>
      <c r="D222" s="111">
        <f>SUM(D223,D225)</f>
        <v>8</v>
      </c>
      <c r="E222" s="111">
        <f>SUM(E223,E225)</f>
        <v>0</v>
      </c>
      <c r="F222" s="111">
        <f>SUM(F223,F225)</f>
        <v>8</v>
      </c>
      <c r="H222" s="111">
        <f>SUM(H223,H225)</f>
        <v>47</v>
      </c>
      <c r="I222" s="111">
        <f>SUM(I223,I225)</f>
        <v>38</v>
      </c>
      <c r="J222" s="111">
        <f>SUM(J223,J225)</f>
        <v>85</v>
      </c>
      <c r="L222" s="111">
        <f>SUM(L223,L225)</f>
        <v>93</v>
      </c>
      <c r="M222" s="120"/>
    </row>
    <row r="223" spans="2:13" ht="12" customHeight="1">
      <c r="B223" s="111" t="s">
        <v>107</v>
      </c>
      <c r="C223" s="120"/>
      <c r="D223" s="111">
        <f>SUM(D224:D224)</f>
        <v>8</v>
      </c>
      <c r="E223" s="111">
        <f>SUM(E224:E224)</f>
        <v>0</v>
      </c>
      <c r="F223" s="111">
        <f aca="true" t="shared" si="32" ref="F223:F228">SUM(D223:E223)</f>
        <v>8</v>
      </c>
      <c r="H223" s="111">
        <f>SUM(H224:H224)</f>
        <v>1</v>
      </c>
      <c r="I223" s="111">
        <f>SUM(I224:I224)</f>
        <v>0</v>
      </c>
      <c r="J223" s="111">
        <f aca="true" t="shared" si="33" ref="J223:J228">SUM(H223:I223)</f>
        <v>1</v>
      </c>
      <c r="L223" s="111">
        <f aca="true" t="shared" si="34" ref="L223:L228">SUM(F223,J223)</f>
        <v>9</v>
      </c>
      <c r="M223" s="120"/>
    </row>
    <row r="224" spans="1:13" ht="12" customHeight="1">
      <c r="A224" s="120"/>
      <c r="B224" s="120"/>
      <c r="C224" s="123" t="s">
        <v>220</v>
      </c>
      <c r="D224" s="54">
        <v>8</v>
      </c>
      <c r="E224" s="54">
        <v>0</v>
      </c>
      <c r="F224" s="54">
        <f t="shared" si="32"/>
        <v>8</v>
      </c>
      <c r="G224" s="54"/>
      <c r="H224" s="54">
        <v>1</v>
      </c>
      <c r="I224" s="54">
        <v>0</v>
      </c>
      <c r="J224" s="54">
        <f t="shared" si="33"/>
        <v>1</v>
      </c>
      <c r="K224" s="54"/>
      <c r="L224" s="54">
        <f t="shared" si="34"/>
        <v>9</v>
      </c>
      <c r="M224" s="120"/>
    </row>
    <row r="225" spans="1:13" ht="12" customHeight="1">
      <c r="A225" s="120"/>
      <c r="B225" s="121" t="s">
        <v>136</v>
      </c>
      <c r="C225" s="120"/>
      <c r="D225" s="111">
        <f>SUM(D226:D228)</f>
        <v>0</v>
      </c>
      <c r="E225" s="111">
        <f>SUM(E226:E228)</f>
        <v>0</v>
      </c>
      <c r="F225" s="111">
        <f t="shared" si="32"/>
        <v>0</v>
      </c>
      <c r="H225" s="111">
        <f>SUM(H226:H228)</f>
        <v>46</v>
      </c>
      <c r="I225" s="111">
        <f>SUM(I226:I228)</f>
        <v>38</v>
      </c>
      <c r="J225" s="111">
        <f t="shared" si="33"/>
        <v>84</v>
      </c>
      <c r="L225" s="111">
        <f t="shared" si="34"/>
        <v>84</v>
      </c>
      <c r="M225" s="120"/>
    </row>
    <row r="226" spans="1:13" ht="12" customHeight="1">
      <c r="A226" s="120"/>
      <c r="B226" s="120"/>
      <c r="C226" s="123" t="s">
        <v>221</v>
      </c>
      <c r="D226" s="54">
        <v>0</v>
      </c>
      <c r="E226" s="54">
        <v>0</v>
      </c>
      <c r="F226" s="54">
        <f t="shared" si="32"/>
        <v>0</v>
      </c>
      <c r="G226" s="54"/>
      <c r="H226" s="54">
        <v>21</v>
      </c>
      <c r="I226" s="54">
        <v>14</v>
      </c>
      <c r="J226" s="54">
        <f t="shared" si="33"/>
        <v>35</v>
      </c>
      <c r="K226" s="54"/>
      <c r="L226" s="54">
        <f t="shared" si="34"/>
        <v>35</v>
      </c>
      <c r="M226" s="120"/>
    </row>
    <row r="227" spans="1:12" ht="12" customHeight="1">
      <c r="A227" s="120"/>
      <c r="B227" s="120"/>
      <c r="C227" s="123" t="s">
        <v>222</v>
      </c>
      <c r="D227" s="54">
        <v>0</v>
      </c>
      <c r="E227" s="54">
        <v>0</v>
      </c>
      <c r="F227" s="54">
        <f t="shared" si="32"/>
        <v>0</v>
      </c>
      <c r="G227" s="54"/>
      <c r="H227" s="54">
        <v>13</v>
      </c>
      <c r="I227" s="54">
        <v>4</v>
      </c>
      <c r="J227" s="54">
        <f t="shared" si="33"/>
        <v>17</v>
      </c>
      <c r="K227" s="54"/>
      <c r="L227" s="54">
        <f t="shared" si="34"/>
        <v>17</v>
      </c>
    </row>
    <row r="228" spans="1:13" ht="12" customHeight="1">
      <c r="A228" s="120"/>
      <c r="B228" s="120"/>
      <c r="C228" s="123" t="s">
        <v>171</v>
      </c>
      <c r="D228" s="54">
        <v>0</v>
      </c>
      <c r="E228" s="54">
        <v>0</v>
      </c>
      <c r="F228" s="54">
        <f t="shared" si="32"/>
        <v>0</v>
      </c>
      <c r="G228" s="54"/>
      <c r="H228" s="54">
        <v>12</v>
      </c>
      <c r="I228" s="54">
        <v>20</v>
      </c>
      <c r="J228" s="54">
        <f t="shared" si="33"/>
        <v>32</v>
      </c>
      <c r="K228" s="54"/>
      <c r="L228" s="54">
        <f t="shared" si="34"/>
        <v>32</v>
      </c>
      <c r="M228" s="120"/>
    </row>
    <row r="229" spans="1:13" ht="12" customHeight="1">
      <c r="A229" s="119"/>
      <c r="B229" s="119"/>
      <c r="C229" s="119"/>
      <c r="M229" s="119"/>
    </row>
    <row r="230" spans="1:13" ht="12" customHeight="1">
      <c r="A230" s="121" t="s">
        <v>82</v>
      </c>
      <c r="C230" s="120"/>
      <c r="D230" s="111">
        <f>SUM(D231,D233)</f>
        <v>3</v>
      </c>
      <c r="E230" s="111">
        <f>SUM(E231,E233)</f>
        <v>9</v>
      </c>
      <c r="F230" s="111">
        <f>SUM(F231,F233)</f>
        <v>12</v>
      </c>
      <c r="H230" s="111">
        <f>SUM(H231,H233)</f>
        <v>19</v>
      </c>
      <c r="I230" s="111">
        <f>SUM(I231,I233)</f>
        <v>25</v>
      </c>
      <c r="J230" s="111">
        <f>SUM(H230:I230)</f>
        <v>44</v>
      </c>
      <c r="L230" s="111">
        <f>SUM(F230,J230)</f>
        <v>56</v>
      </c>
      <c r="M230" s="120"/>
    </row>
    <row r="231" spans="2:13" ht="12" customHeight="1">
      <c r="B231" s="111" t="s">
        <v>107</v>
      </c>
      <c r="C231" s="120"/>
      <c r="D231" s="111">
        <f>SUM(D232)</f>
        <v>3</v>
      </c>
      <c r="E231" s="111">
        <f>SUM(E232)</f>
        <v>9</v>
      </c>
      <c r="F231" s="111">
        <f>SUM(F232)</f>
        <v>12</v>
      </c>
      <c r="H231" s="111">
        <f>SUM(H232)</f>
        <v>6</v>
      </c>
      <c r="I231" s="111">
        <f>SUM(I232)</f>
        <v>8</v>
      </c>
      <c r="J231" s="111">
        <f>SUM(H231:I231)</f>
        <v>14</v>
      </c>
      <c r="L231" s="111">
        <f>SUM(F231,J231)</f>
        <v>26</v>
      </c>
      <c r="M231" s="120"/>
    </row>
    <row r="232" spans="1:13" ht="12" customHeight="1">
      <c r="A232" s="120"/>
      <c r="B232" s="120"/>
      <c r="C232" s="123" t="s">
        <v>223</v>
      </c>
      <c r="D232" s="54">
        <v>3</v>
      </c>
      <c r="E232" s="54">
        <v>9</v>
      </c>
      <c r="F232" s="54">
        <f>SUM(D232:E232)</f>
        <v>12</v>
      </c>
      <c r="G232" s="54"/>
      <c r="H232" s="54">
        <v>6</v>
      </c>
      <c r="I232" s="54">
        <v>8</v>
      </c>
      <c r="J232" s="54">
        <f>SUM(H232:I232)</f>
        <v>14</v>
      </c>
      <c r="K232" s="54"/>
      <c r="L232" s="54">
        <f>SUM(F232,J232)</f>
        <v>26</v>
      </c>
      <c r="M232" s="119"/>
    </row>
    <row r="233" spans="1:13" ht="12" customHeight="1">
      <c r="A233" s="120"/>
      <c r="B233" s="121" t="s">
        <v>136</v>
      </c>
      <c r="C233" s="120"/>
      <c r="D233" s="111">
        <f>SUM(D234:D239)</f>
        <v>0</v>
      </c>
      <c r="E233" s="111">
        <f>SUM(E234:E239)</f>
        <v>0</v>
      </c>
      <c r="F233" s="111">
        <f>SUM(F234:F239)</f>
        <v>0</v>
      </c>
      <c r="H233" s="111">
        <f>SUM(H234:H239)</f>
        <v>13</v>
      </c>
      <c r="I233" s="111">
        <f>SUM(I234:I239)</f>
        <v>17</v>
      </c>
      <c r="J233" s="111">
        <f>SUM(J234:J239)</f>
        <v>30</v>
      </c>
      <c r="L233" s="111">
        <f>SUM(L234:L239)</f>
        <v>30</v>
      </c>
      <c r="M233" s="120"/>
    </row>
    <row r="234" spans="1:13" ht="12" customHeight="1">
      <c r="A234" s="120"/>
      <c r="B234" s="120"/>
      <c r="C234" s="123" t="s">
        <v>224</v>
      </c>
      <c r="D234" s="54">
        <v>0</v>
      </c>
      <c r="E234" s="54">
        <v>0</v>
      </c>
      <c r="F234" s="54">
        <f aca="true" t="shared" si="35" ref="F234:F239">SUM(D234:E234)</f>
        <v>0</v>
      </c>
      <c r="G234" s="54"/>
      <c r="H234" s="54">
        <v>1</v>
      </c>
      <c r="I234" s="54">
        <v>0</v>
      </c>
      <c r="J234" s="54">
        <f aca="true" t="shared" si="36" ref="J234:J239">SUM(H234:I234)</f>
        <v>1</v>
      </c>
      <c r="K234" s="54"/>
      <c r="L234" s="54">
        <f aca="true" t="shared" si="37" ref="L234:L239">SUM(F234,J234)</f>
        <v>1</v>
      </c>
      <c r="M234" s="120"/>
    </row>
    <row r="235" spans="1:12" ht="12" customHeight="1">
      <c r="A235" s="120"/>
      <c r="B235" s="120"/>
      <c r="C235" s="123" t="s">
        <v>225</v>
      </c>
      <c r="D235" s="54">
        <v>0</v>
      </c>
      <c r="E235" s="54">
        <v>0</v>
      </c>
      <c r="F235" s="54">
        <f t="shared" si="35"/>
        <v>0</v>
      </c>
      <c r="G235" s="54"/>
      <c r="H235" s="54">
        <v>1</v>
      </c>
      <c r="I235" s="54">
        <v>0</v>
      </c>
      <c r="J235" s="54">
        <f t="shared" si="36"/>
        <v>1</v>
      </c>
      <c r="K235" s="54"/>
      <c r="L235" s="54">
        <f t="shared" si="37"/>
        <v>1</v>
      </c>
    </row>
    <row r="236" spans="1:13" ht="12" customHeight="1">
      <c r="A236" s="120"/>
      <c r="B236" s="120"/>
      <c r="C236" s="123" t="s">
        <v>226</v>
      </c>
      <c r="D236" s="54">
        <v>0</v>
      </c>
      <c r="E236" s="54">
        <v>0</v>
      </c>
      <c r="F236" s="54">
        <f t="shared" si="35"/>
        <v>0</v>
      </c>
      <c r="G236" s="54"/>
      <c r="H236" s="54">
        <v>3</v>
      </c>
      <c r="I236" s="54">
        <v>0</v>
      </c>
      <c r="J236" s="54">
        <f t="shared" si="36"/>
        <v>3</v>
      </c>
      <c r="K236" s="54"/>
      <c r="L236" s="54">
        <f t="shared" si="37"/>
        <v>3</v>
      </c>
      <c r="M236" s="120"/>
    </row>
    <row r="237" spans="1:13" ht="12" customHeight="1">
      <c r="A237" s="120"/>
      <c r="B237" s="120"/>
      <c r="C237" s="123" t="s">
        <v>227</v>
      </c>
      <c r="D237" s="54">
        <v>0</v>
      </c>
      <c r="E237" s="54">
        <v>0</v>
      </c>
      <c r="F237" s="54">
        <f t="shared" si="35"/>
        <v>0</v>
      </c>
      <c r="G237" s="54"/>
      <c r="H237" s="54">
        <v>0</v>
      </c>
      <c r="I237" s="54">
        <v>1</v>
      </c>
      <c r="J237" s="54">
        <f t="shared" si="36"/>
        <v>1</v>
      </c>
      <c r="K237" s="54"/>
      <c r="L237" s="54">
        <f t="shared" si="37"/>
        <v>1</v>
      </c>
      <c r="M237" s="120"/>
    </row>
    <row r="238" spans="1:13" ht="12" customHeight="1">
      <c r="A238" s="120"/>
      <c r="B238" s="120"/>
      <c r="C238" s="123" t="s">
        <v>228</v>
      </c>
      <c r="D238" s="54">
        <v>0</v>
      </c>
      <c r="E238" s="54">
        <v>0</v>
      </c>
      <c r="F238" s="54">
        <f t="shared" si="35"/>
        <v>0</v>
      </c>
      <c r="G238" s="54"/>
      <c r="H238" s="54">
        <v>4</v>
      </c>
      <c r="I238" s="54">
        <v>5</v>
      </c>
      <c r="J238" s="54">
        <f t="shared" si="36"/>
        <v>9</v>
      </c>
      <c r="K238" s="54"/>
      <c r="L238" s="54">
        <f t="shared" si="37"/>
        <v>9</v>
      </c>
      <c r="M238" s="120"/>
    </row>
    <row r="239" spans="1:13" ht="12" customHeight="1">
      <c r="A239" s="120"/>
      <c r="B239" s="120"/>
      <c r="C239" s="123" t="s">
        <v>229</v>
      </c>
      <c r="D239" s="54">
        <v>0</v>
      </c>
      <c r="E239" s="54">
        <v>0</v>
      </c>
      <c r="F239" s="54">
        <f t="shared" si="35"/>
        <v>0</v>
      </c>
      <c r="G239" s="54"/>
      <c r="H239" s="54">
        <v>4</v>
      </c>
      <c r="I239" s="54">
        <v>11</v>
      </c>
      <c r="J239" s="54">
        <f t="shared" si="36"/>
        <v>15</v>
      </c>
      <c r="K239" s="54"/>
      <c r="L239" s="54">
        <f t="shared" si="37"/>
        <v>15</v>
      </c>
      <c r="M239" s="120"/>
    </row>
    <row r="240" spans="1:13" ht="12" customHeight="1">
      <c r="A240" s="119"/>
      <c r="B240" s="119"/>
      <c r="C240" s="119"/>
      <c r="M240" s="119"/>
    </row>
    <row r="241" spans="1:13" ht="12" customHeight="1">
      <c r="A241" s="121" t="s">
        <v>75</v>
      </c>
      <c r="C241" s="120"/>
      <c r="D241" s="111">
        <f>SUM(D242,D247)</f>
        <v>0</v>
      </c>
      <c r="E241" s="111">
        <f>SUM(E242,E247)</f>
        <v>0</v>
      </c>
      <c r="F241" s="111">
        <f>SUM(F242,F247)</f>
        <v>0</v>
      </c>
      <c r="H241" s="111">
        <f>SUM(H242,H247)</f>
        <v>43</v>
      </c>
      <c r="I241" s="111">
        <f>SUM(I242,I247)</f>
        <v>11</v>
      </c>
      <c r="J241" s="111">
        <f aca="true" t="shared" si="38" ref="J241:J248">SUM(H241:I241)</f>
        <v>54</v>
      </c>
      <c r="L241" s="111">
        <f aca="true" t="shared" si="39" ref="L241:L248">SUM(F241,J241)</f>
        <v>54</v>
      </c>
      <c r="M241" s="120"/>
    </row>
    <row r="242" spans="2:13" ht="12" customHeight="1">
      <c r="B242" s="121" t="s">
        <v>136</v>
      </c>
      <c r="C242" s="120"/>
      <c r="D242" s="111">
        <f>SUM(D243:D246)</f>
        <v>0</v>
      </c>
      <c r="E242" s="111">
        <f>SUM(E243:E246)</f>
        <v>0</v>
      </c>
      <c r="F242" s="111">
        <f aca="true" t="shared" si="40" ref="F242:F248">SUM(D242:E242)</f>
        <v>0</v>
      </c>
      <c r="H242" s="111">
        <f>SUM(H243:H246)</f>
        <v>40</v>
      </c>
      <c r="I242" s="111">
        <f>SUM(I243:I246)</f>
        <v>9</v>
      </c>
      <c r="J242" s="111">
        <f t="shared" si="38"/>
        <v>49</v>
      </c>
      <c r="L242" s="111">
        <f t="shared" si="39"/>
        <v>49</v>
      </c>
      <c r="M242" s="120"/>
    </row>
    <row r="243" spans="1:12" ht="12" customHeight="1">
      <c r="A243" s="120"/>
      <c r="B243" s="120"/>
      <c r="C243" s="123" t="s">
        <v>230</v>
      </c>
      <c r="D243" s="54">
        <v>0</v>
      </c>
      <c r="E243" s="54">
        <v>0</v>
      </c>
      <c r="F243" s="54">
        <f t="shared" si="40"/>
        <v>0</v>
      </c>
      <c r="G243" s="54"/>
      <c r="H243" s="54">
        <v>2</v>
      </c>
      <c r="I243" s="54">
        <v>2</v>
      </c>
      <c r="J243" s="54">
        <f t="shared" si="38"/>
        <v>4</v>
      </c>
      <c r="K243" s="54"/>
      <c r="L243" s="54">
        <f t="shared" si="39"/>
        <v>4</v>
      </c>
    </row>
    <row r="244" spans="1:13" ht="12" customHeight="1">
      <c r="A244" s="120"/>
      <c r="B244" s="120"/>
      <c r="C244" s="123" t="s">
        <v>231</v>
      </c>
      <c r="D244" s="54">
        <v>0</v>
      </c>
      <c r="E244" s="54">
        <v>0</v>
      </c>
      <c r="F244" s="54">
        <f t="shared" si="40"/>
        <v>0</v>
      </c>
      <c r="G244" s="54"/>
      <c r="H244" s="54">
        <v>35</v>
      </c>
      <c r="I244" s="54">
        <v>2</v>
      </c>
      <c r="J244" s="54">
        <f t="shared" si="38"/>
        <v>37</v>
      </c>
      <c r="K244" s="54"/>
      <c r="L244" s="54">
        <f t="shared" si="39"/>
        <v>37</v>
      </c>
      <c r="M244" s="120"/>
    </row>
    <row r="245" spans="1:13" ht="12" customHeight="1">
      <c r="A245" s="120"/>
      <c r="B245" s="120"/>
      <c r="C245" s="123" t="s">
        <v>232</v>
      </c>
      <c r="D245" s="54">
        <v>0</v>
      </c>
      <c r="E245" s="54">
        <v>0</v>
      </c>
      <c r="F245" s="54">
        <f t="shared" si="40"/>
        <v>0</v>
      </c>
      <c r="G245" s="54"/>
      <c r="H245" s="54">
        <v>3</v>
      </c>
      <c r="I245" s="54">
        <v>4</v>
      </c>
      <c r="J245" s="54">
        <f t="shared" si="38"/>
        <v>7</v>
      </c>
      <c r="K245" s="54"/>
      <c r="L245" s="54">
        <f t="shared" si="39"/>
        <v>7</v>
      </c>
      <c r="M245" s="120"/>
    </row>
    <row r="246" spans="1:13" ht="12" customHeight="1">
      <c r="A246" s="120"/>
      <c r="B246" s="120"/>
      <c r="C246" s="123" t="s">
        <v>233</v>
      </c>
      <c r="D246" s="54">
        <v>0</v>
      </c>
      <c r="E246" s="54">
        <v>0</v>
      </c>
      <c r="F246" s="54">
        <f t="shared" si="40"/>
        <v>0</v>
      </c>
      <c r="G246" s="54"/>
      <c r="H246" s="54">
        <v>0</v>
      </c>
      <c r="I246" s="54">
        <v>1</v>
      </c>
      <c r="J246" s="54">
        <f t="shared" si="38"/>
        <v>1</v>
      </c>
      <c r="K246" s="54"/>
      <c r="L246" s="54">
        <f t="shared" si="39"/>
        <v>1</v>
      </c>
      <c r="M246" s="120"/>
    </row>
    <row r="247" spans="1:13" ht="12" customHeight="1">
      <c r="A247" s="120"/>
      <c r="B247" s="111" t="s">
        <v>137</v>
      </c>
      <c r="C247" s="120"/>
      <c r="D247" s="111">
        <f>SUM(D248)</f>
        <v>0</v>
      </c>
      <c r="E247" s="111">
        <f>SUM(E248)</f>
        <v>0</v>
      </c>
      <c r="F247" s="111">
        <f t="shared" si="40"/>
        <v>0</v>
      </c>
      <c r="H247" s="111">
        <f>SUM(H248)</f>
        <v>3</v>
      </c>
      <c r="I247" s="111">
        <f>SUM(I248)</f>
        <v>2</v>
      </c>
      <c r="J247" s="111">
        <f t="shared" si="38"/>
        <v>5</v>
      </c>
      <c r="L247" s="111">
        <f t="shared" si="39"/>
        <v>5</v>
      </c>
      <c r="M247" s="120"/>
    </row>
    <row r="248" spans="1:13" ht="12" customHeight="1">
      <c r="A248" s="120"/>
      <c r="B248" s="120"/>
      <c r="C248" s="123" t="s">
        <v>234</v>
      </c>
      <c r="D248" s="54">
        <v>0</v>
      </c>
      <c r="E248" s="54">
        <v>0</v>
      </c>
      <c r="F248" s="54">
        <f t="shared" si="40"/>
        <v>0</v>
      </c>
      <c r="G248" s="54"/>
      <c r="H248" s="54">
        <v>3</v>
      </c>
      <c r="I248" s="54">
        <v>2</v>
      </c>
      <c r="J248" s="54">
        <f t="shared" si="38"/>
        <v>5</v>
      </c>
      <c r="K248" s="54"/>
      <c r="L248" s="54">
        <f t="shared" si="39"/>
        <v>5</v>
      </c>
      <c r="M248" s="120"/>
    </row>
    <row r="249" spans="1:13" ht="12" customHeight="1">
      <c r="A249" s="120"/>
      <c r="B249" s="120"/>
      <c r="C249" s="125"/>
      <c r="M249" s="120"/>
    </row>
    <row r="250" spans="1:13" ht="12" customHeight="1">
      <c r="A250" s="121" t="s">
        <v>86</v>
      </c>
      <c r="C250" s="120"/>
      <c r="D250" s="111">
        <f>SUM(D251,D256,D260)</f>
        <v>7</v>
      </c>
      <c r="E250" s="111">
        <f>SUM(E251,E256,E260)</f>
        <v>10</v>
      </c>
      <c r="F250" s="111">
        <f>SUM(F251,F256,F260)</f>
        <v>17</v>
      </c>
      <c r="H250" s="111">
        <f>SUM(H251,H256,H260)</f>
        <v>12</v>
      </c>
      <c r="I250" s="111">
        <f>SUM(I251,I256,I260)</f>
        <v>56</v>
      </c>
      <c r="J250" s="111">
        <f>SUM(H250:I250)</f>
        <v>68</v>
      </c>
      <c r="L250" s="111">
        <f>SUM(F250,J250)</f>
        <v>85</v>
      </c>
      <c r="M250" s="120"/>
    </row>
    <row r="251" spans="2:13" ht="12" customHeight="1">
      <c r="B251" s="111" t="s">
        <v>107</v>
      </c>
      <c r="C251" s="120"/>
      <c r="D251" s="111">
        <f>SUM(D252:D255)</f>
        <v>7</v>
      </c>
      <c r="E251" s="111">
        <f>SUM(E252:E255)</f>
        <v>10</v>
      </c>
      <c r="F251" s="111">
        <f>SUM(F252:F255)</f>
        <v>17</v>
      </c>
      <c r="H251" s="111">
        <f>SUM(H252:H255)</f>
        <v>4</v>
      </c>
      <c r="I251" s="111">
        <f>SUM(I252:I255)</f>
        <v>21</v>
      </c>
      <c r="J251" s="111">
        <f>SUM(J252:J255)</f>
        <v>25</v>
      </c>
      <c r="L251" s="111">
        <f>SUM(L252:L255)</f>
        <v>42</v>
      </c>
      <c r="M251" s="120"/>
    </row>
    <row r="252" spans="1:13" ht="12" customHeight="1">
      <c r="A252" s="120"/>
      <c r="B252" s="120"/>
      <c r="C252" s="123" t="s">
        <v>235</v>
      </c>
      <c r="D252" s="54">
        <v>0</v>
      </c>
      <c r="E252" s="54">
        <v>1</v>
      </c>
      <c r="F252" s="54">
        <f>SUM(D252:E252)</f>
        <v>1</v>
      </c>
      <c r="G252" s="54"/>
      <c r="H252" s="54">
        <v>1</v>
      </c>
      <c r="I252" s="54">
        <v>1</v>
      </c>
      <c r="J252" s="54">
        <f>SUM(H252:I252)</f>
        <v>2</v>
      </c>
      <c r="K252" s="54"/>
      <c r="L252" s="54">
        <f aca="true" t="shared" si="41" ref="L252:L261">SUM(F252,J252)</f>
        <v>3</v>
      </c>
      <c r="M252" s="120"/>
    </row>
    <row r="253" spans="1:13" ht="12" customHeight="1">
      <c r="A253" s="120"/>
      <c r="B253" s="120"/>
      <c r="C253" s="123" t="s">
        <v>236</v>
      </c>
      <c r="D253" s="54">
        <v>3</v>
      </c>
      <c r="E253" s="54">
        <v>4</v>
      </c>
      <c r="F253" s="54">
        <f>SUM(D253:E253)</f>
        <v>7</v>
      </c>
      <c r="G253" s="54"/>
      <c r="H253" s="54">
        <v>2</v>
      </c>
      <c r="I253" s="54">
        <v>9</v>
      </c>
      <c r="J253" s="54">
        <f>SUM(H253:I253)</f>
        <v>11</v>
      </c>
      <c r="K253" s="54"/>
      <c r="L253" s="54">
        <f t="shared" si="41"/>
        <v>18</v>
      </c>
      <c r="M253" s="120"/>
    </row>
    <row r="254" spans="1:13" ht="12" customHeight="1">
      <c r="A254" s="120"/>
      <c r="B254" s="120"/>
      <c r="C254" s="123" t="s">
        <v>237</v>
      </c>
      <c r="D254" s="54">
        <v>0</v>
      </c>
      <c r="E254" s="54">
        <v>2</v>
      </c>
      <c r="F254" s="54">
        <f>SUM(D254:E254)</f>
        <v>2</v>
      </c>
      <c r="G254" s="54"/>
      <c r="H254" s="54">
        <v>1</v>
      </c>
      <c r="I254" s="54">
        <v>8</v>
      </c>
      <c r="J254" s="54">
        <f>SUM(H254:I254)</f>
        <v>9</v>
      </c>
      <c r="K254" s="54"/>
      <c r="L254" s="54">
        <f t="shared" si="41"/>
        <v>11</v>
      </c>
      <c r="M254" s="120"/>
    </row>
    <row r="255" spans="1:13" ht="12" customHeight="1">
      <c r="A255" s="120"/>
      <c r="B255" s="120"/>
      <c r="C255" s="123" t="s">
        <v>238</v>
      </c>
      <c r="D255" s="54">
        <v>4</v>
      </c>
      <c r="E255" s="54">
        <v>3</v>
      </c>
      <c r="F255" s="54">
        <f>SUM(D255:E255)</f>
        <v>7</v>
      </c>
      <c r="G255" s="54"/>
      <c r="H255" s="54">
        <v>0</v>
      </c>
      <c r="I255" s="54">
        <v>3</v>
      </c>
      <c r="J255" s="54">
        <f>SUM(H255:I255)</f>
        <v>3</v>
      </c>
      <c r="K255" s="54"/>
      <c r="L255" s="54">
        <f t="shared" si="41"/>
        <v>10</v>
      </c>
      <c r="M255" s="120"/>
    </row>
    <row r="256" spans="1:13" ht="12" customHeight="1">
      <c r="A256" s="120"/>
      <c r="B256" s="121" t="s">
        <v>136</v>
      </c>
      <c r="C256" s="120"/>
      <c r="D256" s="111">
        <f>SUM(D257:D259)</f>
        <v>0</v>
      </c>
      <c r="E256" s="111">
        <f>SUM(E257:E259)</f>
        <v>0</v>
      </c>
      <c r="F256" s="111">
        <f>SUM(F257:F259)</f>
        <v>0</v>
      </c>
      <c r="H256" s="111">
        <f>SUM(H257:H259)</f>
        <v>4</v>
      </c>
      <c r="I256" s="111">
        <f>SUM(I257:I259)</f>
        <v>30</v>
      </c>
      <c r="J256" s="111">
        <f>SUM(J257:J259)</f>
        <v>34</v>
      </c>
      <c r="L256" s="111">
        <f t="shared" si="41"/>
        <v>34</v>
      </c>
      <c r="M256" s="120"/>
    </row>
    <row r="257" spans="1:12" ht="12" customHeight="1">
      <c r="A257" s="120"/>
      <c r="B257" s="120"/>
      <c r="C257" s="123" t="s">
        <v>239</v>
      </c>
      <c r="D257" s="54">
        <v>0</v>
      </c>
      <c r="E257" s="54">
        <v>0</v>
      </c>
      <c r="F257" s="54">
        <f>SUM(D257:E257)</f>
        <v>0</v>
      </c>
      <c r="G257" s="54"/>
      <c r="H257" s="54">
        <v>1</v>
      </c>
      <c r="I257" s="54">
        <v>5</v>
      </c>
      <c r="J257" s="54">
        <f>SUM(H257:I257)</f>
        <v>6</v>
      </c>
      <c r="K257" s="54"/>
      <c r="L257" s="54">
        <f t="shared" si="41"/>
        <v>6</v>
      </c>
    </row>
    <row r="258" spans="1:12" ht="12" customHeight="1">
      <c r="A258" s="120"/>
      <c r="B258" s="120"/>
      <c r="C258" s="123" t="s">
        <v>240</v>
      </c>
      <c r="D258" s="54">
        <v>0</v>
      </c>
      <c r="E258" s="54">
        <v>0</v>
      </c>
      <c r="F258" s="54">
        <f>SUM(D258:E258)</f>
        <v>0</v>
      </c>
      <c r="G258" s="54"/>
      <c r="H258" s="54">
        <v>2</v>
      </c>
      <c r="I258" s="54">
        <v>11</v>
      </c>
      <c r="J258" s="54">
        <f>SUM(H258:I258)</f>
        <v>13</v>
      </c>
      <c r="K258" s="54"/>
      <c r="L258" s="54">
        <f t="shared" si="41"/>
        <v>13</v>
      </c>
    </row>
    <row r="259" spans="1:12" ht="12" customHeight="1">
      <c r="A259" s="120"/>
      <c r="B259" s="120"/>
      <c r="C259" s="123" t="s">
        <v>241</v>
      </c>
      <c r="D259" s="54">
        <v>0</v>
      </c>
      <c r="E259" s="54">
        <v>0</v>
      </c>
      <c r="F259" s="54">
        <f>SUM(D259:E259)</f>
        <v>0</v>
      </c>
      <c r="G259" s="54"/>
      <c r="H259" s="54">
        <v>1</v>
      </c>
      <c r="I259" s="54">
        <v>14</v>
      </c>
      <c r="J259" s="54">
        <f>SUM(H259:I259)</f>
        <v>15</v>
      </c>
      <c r="K259" s="54"/>
      <c r="L259" s="54">
        <f t="shared" si="41"/>
        <v>15</v>
      </c>
    </row>
    <row r="260" spans="1:13" ht="12" customHeight="1">
      <c r="A260" s="120"/>
      <c r="B260" s="117" t="s">
        <v>137</v>
      </c>
      <c r="C260" s="120"/>
      <c r="D260" s="111">
        <f>SUM(D261)</f>
        <v>0</v>
      </c>
      <c r="E260" s="111">
        <f>SUM(E261)</f>
        <v>0</v>
      </c>
      <c r="F260" s="111">
        <f>SUM(F261)</f>
        <v>0</v>
      </c>
      <c r="H260" s="111">
        <f>SUM(H261)</f>
        <v>4</v>
      </c>
      <c r="I260" s="111">
        <f>SUM(I261)</f>
        <v>5</v>
      </c>
      <c r="J260" s="111">
        <f>SUM(H260:I260)</f>
        <v>9</v>
      </c>
      <c r="L260" s="111">
        <f t="shared" si="41"/>
        <v>9</v>
      </c>
      <c r="M260" s="120"/>
    </row>
    <row r="261" spans="1:13" ht="12" customHeight="1">
      <c r="A261" s="120"/>
      <c r="B261" s="120"/>
      <c r="C261" s="123" t="s">
        <v>147</v>
      </c>
      <c r="D261" s="54">
        <v>0</v>
      </c>
      <c r="E261" s="54">
        <v>0</v>
      </c>
      <c r="F261" s="54">
        <f>SUM(D261:E261)</f>
        <v>0</v>
      </c>
      <c r="G261" s="54"/>
      <c r="H261" s="54">
        <v>4</v>
      </c>
      <c r="I261" s="54">
        <v>5</v>
      </c>
      <c r="J261" s="54">
        <f>SUM(H261:I261)</f>
        <v>9</v>
      </c>
      <c r="K261" s="54"/>
      <c r="L261" s="54">
        <f t="shared" si="41"/>
        <v>9</v>
      </c>
      <c r="M261" s="119"/>
    </row>
    <row r="262" spans="1:13" ht="12" customHeight="1">
      <c r="A262" s="126"/>
      <c r="B262" s="127"/>
      <c r="C262" s="127"/>
      <c r="D262" s="118"/>
      <c r="E262" s="118"/>
      <c r="F262" s="118"/>
      <c r="G262" s="118"/>
      <c r="H262" s="118"/>
      <c r="I262" s="118"/>
      <c r="J262" s="118"/>
      <c r="K262" s="118"/>
      <c r="L262" s="118"/>
      <c r="M262" s="127"/>
    </row>
    <row r="263" spans="1:13" ht="11.25" customHeight="1">
      <c r="A263" s="120"/>
      <c r="B263" s="120"/>
      <c r="C263" s="120"/>
      <c r="M263" s="120"/>
    </row>
    <row r="264" spans="1:12" ht="12.75" customHeight="1">
      <c r="A264" s="111" t="s">
        <v>107</v>
      </c>
      <c r="B264" s="119"/>
      <c r="C264" s="119"/>
      <c r="D264" s="111">
        <f>SUM(D251,D231,D223,D211,D207,D193,D164,D157,D147,D139,D103,D78,D66,D12)</f>
        <v>1384</v>
      </c>
      <c r="E264" s="111">
        <f>SUM(E251,E231,E223,E211,E207,E193,E164,E157,E147,E139,E103,E78,E66,E12)</f>
        <v>1125</v>
      </c>
      <c r="F264" s="111">
        <f>SUM(F251,F231,F223,F211,F207,F193,F164,F157,F147,F139,F103,F78,F66,F12)</f>
        <v>2509</v>
      </c>
      <c r="H264" s="111">
        <f>SUM(H251,H231,H223,H211,H207,H193,H164,H157,H147,H139,H103,H78,H66,H12)</f>
        <v>2850</v>
      </c>
      <c r="I264" s="111">
        <f>SUM(I251,I231,I223,I211,I207,I193,I164,I157,I147,I139,I103,I78,I66,I12)</f>
        <v>1995</v>
      </c>
      <c r="J264" s="111">
        <f>SUM(J251,J231,J223,J211,J207,J193,J164,J157,J147,J139,J103,J78,J66,J12)</f>
        <v>4845</v>
      </c>
      <c r="L264" s="111">
        <f>SUM(L251,L231,L223,L211,L207,L193,L164,L157,L147,L139,L103,L78,L66,L12)</f>
        <v>7354</v>
      </c>
    </row>
    <row r="265" spans="1:13" ht="12.75" customHeight="1">
      <c r="A265" s="121" t="s">
        <v>136</v>
      </c>
      <c r="B265" s="119"/>
      <c r="C265" s="119"/>
      <c r="D265" s="111">
        <f>SUM(D256,D242,D233,D225,D217,D195,D181,D167,D149,D141,D107,D96,D87,D69,D54,D28,D24,D15)</f>
        <v>22</v>
      </c>
      <c r="E265" s="111">
        <f>SUM(E256,E242,E233,E225,E217,E195,E181,E167,E149,E141,E107,E96,E87,E69,E54,E28,E24,E15)</f>
        <v>14</v>
      </c>
      <c r="F265" s="111">
        <f>SUM(F256,F242,F233,F225,F217,F195,F181,F167,F149,F141,F107,F96,F87,F69,F54,F28,F24,F15)</f>
        <v>36</v>
      </c>
      <c r="G265" s="121"/>
      <c r="H265" s="111">
        <f>SUM(H256,H242,H233,H225,H217,H195,H181,H167,H149,H141,H107,H96,H87,H69,H54,H28,H24,H15)</f>
        <v>1287</v>
      </c>
      <c r="I265" s="111">
        <f>SUM(I256,I242,I233,I225,I217,I195,I181,I167,I149,I141,I107,I96,I87,I69,I54,I28,I24,I15)</f>
        <v>952</v>
      </c>
      <c r="J265" s="111">
        <f>SUM(J256,J242,J233,J225,J217,J195,J181,J167,J149,J141,J107,J96,J87,J69,J54,J28,J24,J15)</f>
        <v>2239</v>
      </c>
      <c r="K265" s="121"/>
      <c r="L265" s="111">
        <f>SUM(L256,L242,L233,L225,L217,L195,L181,L167,L149,L141,L107,L96,L87,L69,L54,L28,L24,L15)</f>
        <v>2275</v>
      </c>
      <c r="M265" s="121"/>
    </row>
    <row r="266" spans="1:12" ht="12.75" customHeight="1">
      <c r="A266" s="111" t="s">
        <v>137</v>
      </c>
      <c r="B266" s="119"/>
      <c r="C266" s="119"/>
      <c r="D266" s="111">
        <f>SUM(D260,D247,D203,D189,D169,D160,D152,D143,D123,D99,D89,D74,D60,D41,D19)</f>
        <v>27</v>
      </c>
      <c r="E266" s="111">
        <f>SUM(E260,E247,E203,E189,E169,E160,E152,E143,E123,E99,E89,E74,E60,E41,E19)</f>
        <v>10</v>
      </c>
      <c r="F266" s="111">
        <f>SUM(F260,F247,F203,F189,F169,F160,F152,F143,F123,F99,F89,F74,F60,F41,F19)</f>
        <v>37</v>
      </c>
      <c r="H266" s="111">
        <f>SUM(H260,H247,H203,H189,H169,H160,H152,H143,H123,H99,H89,H74,H60,H41,H19)</f>
        <v>641</v>
      </c>
      <c r="I266" s="111">
        <f>SUM(I260,I247,I203,I189,I169,I160,I152,I143,I123,I99,I89,I74,I60,I41,I19)</f>
        <v>400</v>
      </c>
      <c r="J266" s="111">
        <f>SUM(J260,J247,J203,J189,J169,J160,J152,J143,J123,J99,J89,J74,J60,J41,J19)</f>
        <v>1041</v>
      </c>
      <c r="L266" s="111">
        <f>SUM(L260,L247,L203,L189,L169,L160,L152,L143,L123,L99,L89,L74,L60,L41,L19)</f>
        <v>1078</v>
      </c>
    </row>
    <row r="267" ht="12" customHeight="1"/>
    <row r="268" spans="1:13" ht="9" customHeight="1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</row>
    <row r="269" spans="1:13" s="119" customFormat="1" ht="12.75" customHeight="1">
      <c r="A269" s="121" t="s">
        <v>99</v>
      </c>
      <c r="B269" s="111"/>
      <c r="D269" s="128">
        <f>SUM(D264:D266)</f>
        <v>1433</v>
      </c>
      <c r="E269" s="128">
        <f>SUM(E264:E266)</f>
        <v>1149</v>
      </c>
      <c r="F269" s="128">
        <f>SUM(F264:F266)</f>
        <v>2582</v>
      </c>
      <c r="G269" s="121"/>
      <c r="H269" s="128">
        <f>SUM(H264:H266)</f>
        <v>4778</v>
      </c>
      <c r="I269" s="128">
        <f>SUM(I264:I266)</f>
        <v>3347</v>
      </c>
      <c r="J269" s="128">
        <f>SUM(J264:J266)</f>
        <v>8125</v>
      </c>
      <c r="K269" s="121"/>
      <c r="L269" s="128">
        <f>SUM(L264:L266)</f>
        <v>10707</v>
      </c>
      <c r="M269" s="121"/>
    </row>
    <row r="270" spans="1:13" ht="9" customHeight="1">
      <c r="A270" s="118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</row>
    <row r="271" ht="9.75" customHeight="1"/>
    <row r="272" spans="1:12" ht="12" customHeight="1">
      <c r="A272" s="129" t="s">
        <v>100</v>
      </c>
      <c r="D272" s="134"/>
      <c r="E272" s="134"/>
      <c r="F272" s="134"/>
      <c r="G272" s="134"/>
      <c r="H272" s="134"/>
      <c r="I272" s="134"/>
      <c r="J272" s="134"/>
      <c r="K272" s="134"/>
      <c r="L272" s="134"/>
    </row>
    <row r="273" ht="12" customHeight="1">
      <c r="M273" s="120"/>
    </row>
    <row r="274" ht="12" customHeight="1">
      <c r="M274" s="120"/>
    </row>
    <row r="275" ht="12" customHeight="1"/>
    <row r="276" ht="12" customHeight="1"/>
    <row r="277" spans="3:13" ht="12.75">
      <c r="C277" s="135"/>
      <c r="D277" s="134"/>
      <c r="E277" s="134"/>
      <c r="F277" s="134"/>
      <c r="H277" s="134"/>
      <c r="I277" s="134"/>
      <c r="K277" s="134"/>
      <c r="L277" s="134"/>
      <c r="M277" s="135"/>
    </row>
    <row r="278" spans="3:13" ht="12.75">
      <c r="C278" s="135"/>
      <c r="D278" s="134"/>
      <c r="E278" s="134"/>
      <c r="F278" s="134"/>
      <c r="H278" s="134"/>
      <c r="I278" s="134"/>
      <c r="K278" s="134"/>
      <c r="L278" s="134"/>
      <c r="M278" s="135"/>
    </row>
    <row r="279" spans="3:13" ht="12.75">
      <c r="C279" s="135"/>
      <c r="D279" s="134"/>
      <c r="E279" s="134"/>
      <c r="F279" s="134"/>
      <c r="H279" s="134"/>
      <c r="I279" s="134"/>
      <c r="K279" s="134"/>
      <c r="L279" s="134"/>
      <c r="M279" s="135">
        <v>13</v>
      </c>
    </row>
  </sheetData>
  <mergeCells count="1">
    <mergeCell ref="A1:L1"/>
  </mergeCells>
  <printOptions horizontalCentered="1"/>
  <pageMargins left="0.5118110236220472" right="0.5118110236220472" top="0.1968503937007874" bottom="0.1968503937007874" header="0.1968503937007874" footer="0.196850393700787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3"/>
  <dimension ref="A1:W453"/>
  <sheetViews>
    <sheetView zoomScale="75" zoomScaleNormal="75" workbookViewId="0" topLeftCell="A1">
      <selection activeCell="C19" sqref="C19"/>
    </sheetView>
  </sheetViews>
  <sheetFormatPr defaultColWidth="11.421875" defaultRowHeight="12.75"/>
  <cols>
    <col min="1" max="2" width="1.8515625" style="4" customWidth="1"/>
    <col min="3" max="3" width="54.140625" style="4" customWidth="1"/>
    <col min="4" max="5" width="6.7109375" style="4" customWidth="1"/>
    <col min="6" max="6" width="6.421875" style="4" customWidth="1"/>
    <col min="7" max="7" width="1.421875" style="4" customWidth="1"/>
    <col min="8" max="9" width="6.7109375" style="4" customWidth="1"/>
    <col min="10" max="10" width="6.421875" style="4" customWidth="1"/>
    <col min="11" max="11" width="1.57421875" style="4" customWidth="1"/>
    <col min="12" max="12" width="6.8515625" style="4" customWidth="1"/>
    <col min="13" max="13" width="0.85546875" style="4" customWidth="1"/>
    <col min="14" max="14" width="6.8515625" style="4" customWidth="1"/>
    <col min="15" max="22" width="6.57421875" style="4" customWidth="1"/>
    <col min="23" max="16384" width="11.421875" style="4" customWidth="1"/>
  </cols>
  <sheetData>
    <row r="1" spans="1:12" ht="12.75">
      <c r="A1" s="160" t="s">
        <v>330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3.5" customHeight="1">
      <c r="A2" s="2" t="s">
        <v>270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3.5" customHeight="1">
      <c r="A3" s="2" t="s">
        <v>269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9"/>
    </row>
    <row r="4" spans="1:13" ht="13.5" customHeight="1">
      <c r="A4" s="162" t="s">
        <v>109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49"/>
    </row>
    <row r="6" spans="1:13" ht="9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4:13" ht="9.75" customHeight="1">
      <c r="D7" s="8" t="s">
        <v>87</v>
      </c>
      <c r="E7" s="8"/>
      <c r="F7" s="8"/>
      <c r="G7" s="9"/>
      <c r="H7" s="8" t="s">
        <v>88</v>
      </c>
      <c r="I7" s="3"/>
      <c r="J7" s="8"/>
      <c r="K7" s="9"/>
      <c r="L7" s="8" t="s">
        <v>105</v>
      </c>
      <c r="M7" s="3"/>
    </row>
    <row r="8" spans="3:13" ht="9.75" customHeight="1">
      <c r="C8" s="9" t="s">
        <v>321</v>
      </c>
      <c r="D8" s="11" t="s">
        <v>102</v>
      </c>
      <c r="E8" s="10" t="s">
        <v>103</v>
      </c>
      <c r="F8" s="11" t="s">
        <v>92</v>
      </c>
      <c r="G8" s="9"/>
      <c r="H8" s="11" t="s">
        <v>102</v>
      </c>
      <c r="I8" s="10" t="s">
        <v>103</v>
      </c>
      <c r="J8" s="11" t="s">
        <v>92</v>
      </c>
      <c r="K8" s="50"/>
      <c r="L8" s="8" t="s">
        <v>106</v>
      </c>
      <c r="M8" s="3"/>
    </row>
    <row r="9" spans="1:13" ht="9" customHeight="1">
      <c r="A9" s="6"/>
      <c r="B9" s="6"/>
      <c r="C9" s="6"/>
      <c r="D9" s="15"/>
      <c r="E9" s="15"/>
      <c r="F9" s="15"/>
      <c r="G9" s="15"/>
      <c r="H9" s="15"/>
      <c r="I9" s="15"/>
      <c r="J9" s="15"/>
      <c r="K9" s="15"/>
      <c r="L9" s="15"/>
      <c r="M9" s="6"/>
    </row>
    <row r="10" spans="1:13" ht="11.2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23" ht="11.25" customHeight="1">
      <c r="A11" s="20" t="s">
        <v>322</v>
      </c>
      <c r="B11" s="20"/>
      <c r="C11" s="20"/>
      <c r="D11" s="102">
        <f>SUM(D12,D14,D22)</f>
        <v>451</v>
      </c>
      <c r="E11" s="102">
        <f>SUM(E12,E14,E22)</f>
        <v>145</v>
      </c>
      <c r="F11" s="102">
        <f>SUM(F12,F14,F22)</f>
        <v>596</v>
      </c>
      <c r="G11" s="102"/>
      <c r="H11" s="102">
        <f>SUM(H12,H14,H22)</f>
        <v>888</v>
      </c>
      <c r="I11" s="102">
        <f>SUM(I12,I14,I22)</f>
        <v>228</v>
      </c>
      <c r="J11" s="102">
        <f>SUM(J12,J14,J22)</f>
        <v>1116</v>
      </c>
      <c r="K11" s="103"/>
      <c r="L11" s="102">
        <f>SUM(L12,L14,L22)</f>
        <v>1712</v>
      </c>
      <c r="M11" s="53"/>
      <c r="N11" s="19"/>
      <c r="W11" s="19"/>
    </row>
    <row r="12" spans="1:23" ht="11.25" customHeight="1">
      <c r="A12" s="20"/>
      <c r="B12" s="4" t="s">
        <v>107</v>
      </c>
      <c r="C12" s="20"/>
      <c r="D12" s="53">
        <f>SUM(D13)</f>
        <v>0</v>
      </c>
      <c r="E12" s="53">
        <f>SUM(E13)</f>
        <v>0</v>
      </c>
      <c r="F12" s="53">
        <f>SUM(D12:E12)</f>
        <v>0</v>
      </c>
      <c r="G12" s="53"/>
      <c r="H12" s="53">
        <f>SUM(H13)</f>
        <v>1</v>
      </c>
      <c r="I12" s="53">
        <f>SUM(I13)</f>
        <v>1</v>
      </c>
      <c r="J12" s="53">
        <f>SUM(H12:I12)</f>
        <v>2</v>
      </c>
      <c r="K12" s="19"/>
      <c r="L12" s="53">
        <f>SUM(L13)</f>
        <v>2</v>
      </c>
      <c r="M12" s="53"/>
      <c r="N12" s="19"/>
      <c r="W12" s="19"/>
    </row>
    <row r="13" spans="1:23" ht="11.25" customHeight="1">
      <c r="A13" s="20"/>
      <c r="B13" s="20"/>
      <c r="C13" s="123" t="s">
        <v>242</v>
      </c>
      <c r="D13" s="54">
        <v>0</v>
      </c>
      <c r="E13" s="54">
        <v>0</v>
      </c>
      <c r="F13" s="53">
        <f>SUM(D13:E13)</f>
        <v>0</v>
      </c>
      <c r="G13" s="54"/>
      <c r="H13" s="54">
        <v>1</v>
      </c>
      <c r="I13" s="54">
        <v>1</v>
      </c>
      <c r="J13" s="53">
        <f>SUM(H13:I13)</f>
        <v>2</v>
      </c>
      <c r="K13" s="54"/>
      <c r="L13" s="54">
        <f>SUM(F13,J13)</f>
        <v>2</v>
      </c>
      <c r="M13" s="53"/>
      <c r="N13" s="19"/>
      <c r="W13" s="19"/>
    </row>
    <row r="14" spans="2:14" ht="11.25" customHeight="1">
      <c r="B14" s="4" t="s">
        <v>136</v>
      </c>
      <c r="C14" s="52"/>
      <c r="D14" s="54">
        <f>SUM(D15:D21)</f>
        <v>366</v>
      </c>
      <c r="E14" s="54">
        <f>SUM(E15:E21)</f>
        <v>108</v>
      </c>
      <c r="F14" s="54">
        <f>SUM(F15:F21)</f>
        <v>474</v>
      </c>
      <c r="G14" s="54"/>
      <c r="H14" s="54">
        <f>SUM(H15:H21)</f>
        <v>685</v>
      </c>
      <c r="I14" s="54">
        <f>SUM(I15:I21)</f>
        <v>161</v>
      </c>
      <c r="J14" s="54">
        <f>SUM(J15:J21)</f>
        <v>846</v>
      </c>
      <c r="K14" s="54"/>
      <c r="L14" s="54">
        <f>SUM(L15:L21)</f>
        <v>1320</v>
      </c>
      <c r="M14" s="53"/>
      <c r="N14" s="19"/>
    </row>
    <row r="15" spans="1:14" ht="11.25" customHeight="1">
      <c r="A15" s="51"/>
      <c r="B15" s="51"/>
      <c r="C15" s="139" t="s">
        <v>323</v>
      </c>
      <c r="D15" s="19">
        <v>21</v>
      </c>
      <c r="E15" s="19">
        <v>4</v>
      </c>
      <c r="F15" s="19">
        <v>25</v>
      </c>
      <c r="G15" s="19"/>
      <c r="H15" s="19">
        <f>36+7</f>
        <v>43</v>
      </c>
      <c r="I15" s="19">
        <f>17+1</f>
        <v>18</v>
      </c>
      <c r="J15" s="19">
        <f>53+8</f>
        <v>61</v>
      </c>
      <c r="K15" s="53"/>
      <c r="L15" s="19">
        <f>78+8</f>
        <v>86</v>
      </c>
      <c r="M15" s="53"/>
      <c r="N15" s="19"/>
    </row>
    <row r="16" spans="1:14" ht="11.25" customHeight="1">
      <c r="A16" s="51"/>
      <c r="B16" s="51"/>
      <c r="C16" s="139" t="s">
        <v>261</v>
      </c>
      <c r="D16" s="53">
        <v>12</v>
      </c>
      <c r="E16" s="53">
        <v>3</v>
      </c>
      <c r="F16" s="53">
        <v>15</v>
      </c>
      <c r="G16" s="53"/>
      <c r="H16" s="53">
        <v>8</v>
      </c>
      <c r="I16" s="53">
        <v>3</v>
      </c>
      <c r="J16" s="53">
        <v>11</v>
      </c>
      <c r="K16" s="53"/>
      <c r="L16" s="53">
        <v>26</v>
      </c>
      <c r="M16" s="53"/>
      <c r="N16" s="19"/>
    </row>
    <row r="17" spans="1:14" ht="11.25" customHeight="1">
      <c r="A17" s="51"/>
      <c r="B17" s="51"/>
      <c r="C17" s="51" t="s">
        <v>142</v>
      </c>
      <c r="D17" s="54">
        <v>3</v>
      </c>
      <c r="E17" s="54">
        <v>3</v>
      </c>
      <c r="F17" s="54">
        <v>6</v>
      </c>
      <c r="G17" s="54"/>
      <c r="H17" s="54">
        <v>7</v>
      </c>
      <c r="I17" s="54">
        <v>1</v>
      </c>
      <c r="J17" s="54">
        <v>8</v>
      </c>
      <c r="K17" s="54"/>
      <c r="L17" s="54">
        <v>14</v>
      </c>
      <c r="M17" s="53"/>
      <c r="N17" s="19"/>
    </row>
    <row r="18" spans="1:14" ht="11.25" customHeight="1">
      <c r="A18" s="51"/>
      <c r="B18" s="51"/>
      <c r="C18" s="51" t="s">
        <v>152</v>
      </c>
      <c r="D18" s="53">
        <v>14</v>
      </c>
      <c r="E18" s="53">
        <v>7</v>
      </c>
      <c r="F18" s="53">
        <v>21</v>
      </c>
      <c r="G18" s="53"/>
      <c r="H18" s="53">
        <v>26</v>
      </c>
      <c r="I18" s="53">
        <v>8</v>
      </c>
      <c r="J18" s="53">
        <v>34</v>
      </c>
      <c r="K18" s="53"/>
      <c r="L18" s="53">
        <v>55</v>
      </c>
      <c r="M18" s="53"/>
      <c r="N18" s="19"/>
    </row>
    <row r="19" spans="1:14" ht="11.25" customHeight="1">
      <c r="A19" s="51"/>
      <c r="B19" s="51"/>
      <c r="C19" s="51" t="s">
        <v>243</v>
      </c>
      <c r="D19" s="19">
        <v>20</v>
      </c>
      <c r="E19" s="19">
        <v>12</v>
      </c>
      <c r="F19" s="19">
        <v>32</v>
      </c>
      <c r="G19" s="19"/>
      <c r="H19" s="19">
        <v>16</v>
      </c>
      <c r="I19" s="19">
        <v>12</v>
      </c>
      <c r="J19" s="19">
        <v>28</v>
      </c>
      <c r="K19" s="53"/>
      <c r="L19" s="19">
        <v>60</v>
      </c>
      <c r="M19" s="53"/>
      <c r="N19" s="19"/>
    </row>
    <row r="20" spans="1:14" ht="11.25" customHeight="1">
      <c r="A20" s="51"/>
      <c r="B20" s="51"/>
      <c r="C20" s="4" t="s">
        <v>187</v>
      </c>
      <c r="D20" s="19">
        <v>286</v>
      </c>
      <c r="E20" s="19">
        <v>71</v>
      </c>
      <c r="F20" s="19">
        <v>357</v>
      </c>
      <c r="G20" s="19"/>
      <c r="H20" s="19">
        <f>578+7</f>
        <v>585</v>
      </c>
      <c r="I20" s="19">
        <f>118+1</f>
        <v>119</v>
      </c>
      <c r="J20" s="19">
        <f>696+8</f>
        <v>704</v>
      </c>
      <c r="K20" s="19"/>
      <c r="L20" s="19">
        <f>1053+8</f>
        <v>1061</v>
      </c>
      <c r="M20" s="53"/>
      <c r="N20" s="19"/>
    </row>
    <row r="21" spans="1:14" ht="11.25" customHeight="1">
      <c r="A21" s="51"/>
      <c r="B21" s="51"/>
      <c r="C21" s="51" t="s">
        <v>3</v>
      </c>
      <c r="D21" s="19">
        <v>10</v>
      </c>
      <c r="E21" s="19">
        <v>8</v>
      </c>
      <c r="F21" s="19">
        <v>18</v>
      </c>
      <c r="G21" s="19"/>
      <c r="H21" s="19">
        <v>0</v>
      </c>
      <c r="I21" s="19">
        <v>0</v>
      </c>
      <c r="J21" s="19">
        <v>0</v>
      </c>
      <c r="K21" s="19"/>
      <c r="L21" s="19">
        <v>18</v>
      </c>
      <c r="M21" s="53"/>
      <c r="N21" s="19"/>
    </row>
    <row r="22" spans="1:14" ht="11.25" customHeight="1">
      <c r="A22" s="51"/>
      <c r="B22" s="51" t="s">
        <v>137</v>
      </c>
      <c r="C22" s="123"/>
      <c r="D22" s="54">
        <f>SUM(D23:D28)</f>
        <v>85</v>
      </c>
      <c r="E22" s="54">
        <f>SUM(E23:E28)</f>
        <v>37</v>
      </c>
      <c r="F22" s="54">
        <f>SUM(F23:F28)</f>
        <v>122</v>
      </c>
      <c r="G22" s="54"/>
      <c r="H22" s="54">
        <f>SUM(H23:H28)</f>
        <v>202</v>
      </c>
      <c r="I22" s="54">
        <f>SUM(I23:I28)</f>
        <v>66</v>
      </c>
      <c r="J22" s="54">
        <f>SUM(J23:J28)</f>
        <v>268</v>
      </c>
      <c r="K22" s="54"/>
      <c r="L22" s="54">
        <f>SUM(L23:L28)</f>
        <v>390</v>
      </c>
      <c r="M22" s="53"/>
      <c r="N22" s="19"/>
    </row>
    <row r="23" spans="1:14" ht="11.25" customHeight="1">
      <c r="A23" s="51"/>
      <c r="B23" s="51"/>
      <c r="C23" s="51" t="s">
        <v>323</v>
      </c>
      <c r="D23" s="19">
        <v>3</v>
      </c>
      <c r="E23" s="19">
        <v>1</v>
      </c>
      <c r="F23" s="19">
        <v>4</v>
      </c>
      <c r="G23" s="19"/>
      <c r="H23" s="19">
        <v>6</v>
      </c>
      <c r="I23" s="19">
        <v>4</v>
      </c>
      <c r="J23" s="19">
        <v>10</v>
      </c>
      <c r="K23" s="53"/>
      <c r="L23" s="19">
        <v>14</v>
      </c>
      <c r="M23" s="53"/>
      <c r="N23" s="19"/>
    </row>
    <row r="24" spans="1:14" ht="11.25" customHeight="1">
      <c r="A24" s="51"/>
      <c r="B24" s="51"/>
      <c r="C24" s="51" t="s">
        <v>261</v>
      </c>
      <c r="D24" s="53">
        <v>17</v>
      </c>
      <c r="E24" s="53">
        <v>11</v>
      </c>
      <c r="F24" s="53">
        <v>28</v>
      </c>
      <c r="G24" s="53"/>
      <c r="H24" s="53">
        <v>8</v>
      </c>
      <c r="I24" s="53">
        <v>9</v>
      </c>
      <c r="J24" s="53">
        <v>17</v>
      </c>
      <c r="K24" s="53"/>
      <c r="L24" s="53">
        <v>45</v>
      </c>
      <c r="M24" s="53"/>
      <c r="N24" s="19"/>
    </row>
    <row r="25" spans="1:14" ht="11.25" customHeight="1">
      <c r="A25" s="51"/>
      <c r="B25" s="51"/>
      <c r="C25" s="51" t="s">
        <v>142</v>
      </c>
      <c r="D25" s="53">
        <v>2</v>
      </c>
      <c r="E25" s="53">
        <v>1</v>
      </c>
      <c r="F25" s="53">
        <v>3</v>
      </c>
      <c r="G25" s="53"/>
      <c r="H25" s="53">
        <v>6</v>
      </c>
      <c r="I25" s="53">
        <v>4</v>
      </c>
      <c r="J25" s="53">
        <v>10</v>
      </c>
      <c r="K25" s="53"/>
      <c r="L25" s="53">
        <v>13</v>
      </c>
      <c r="M25" s="53"/>
      <c r="N25" s="19"/>
    </row>
    <row r="26" spans="1:14" ht="11.25" customHeight="1">
      <c r="A26" s="51"/>
      <c r="B26" s="51"/>
      <c r="C26" s="51" t="s">
        <v>243</v>
      </c>
      <c r="D26" s="19">
        <f>10+1</f>
        <v>11</v>
      </c>
      <c r="E26" s="19">
        <v>10</v>
      </c>
      <c r="F26" s="19">
        <v>21</v>
      </c>
      <c r="G26" s="19"/>
      <c r="H26" s="19">
        <f>25+35</f>
        <v>60</v>
      </c>
      <c r="I26" s="19">
        <f>7+11</f>
        <v>18</v>
      </c>
      <c r="J26" s="19">
        <f>32+46</f>
        <v>78</v>
      </c>
      <c r="K26" s="19"/>
      <c r="L26" s="19">
        <f>52+47</f>
        <v>99</v>
      </c>
      <c r="M26" s="53"/>
      <c r="N26" s="19"/>
    </row>
    <row r="27" spans="1:22" s="20" customFormat="1" ht="11.25" customHeight="1">
      <c r="A27" s="106"/>
      <c r="B27" s="106"/>
      <c r="C27" s="51" t="s">
        <v>324</v>
      </c>
      <c r="D27" s="53">
        <v>3</v>
      </c>
      <c r="E27" s="53">
        <v>0</v>
      </c>
      <c r="F27" s="53">
        <v>3</v>
      </c>
      <c r="G27" s="53"/>
      <c r="H27" s="53">
        <v>15</v>
      </c>
      <c r="I27" s="53">
        <v>10</v>
      </c>
      <c r="J27" s="53">
        <v>25</v>
      </c>
      <c r="K27" s="53"/>
      <c r="L27" s="53">
        <v>28</v>
      </c>
      <c r="M27" s="102"/>
      <c r="N27" s="19"/>
      <c r="O27" s="4"/>
      <c r="P27" s="4"/>
      <c r="Q27" s="4"/>
      <c r="R27" s="4"/>
      <c r="S27" s="4"/>
      <c r="T27" s="4"/>
      <c r="U27" s="4"/>
      <c r="V27" s="4"/>
    </row>
    <row r="28" spans="1:22" s="20" customFormat="1" ht="11.25" customHeight="1">
      <c r="A28" s="106"/>
      <c r="B28" s="106"/>
      <c r="C28" s="51" t="s">
        <v>187</v>
      </c>
      <c r="D28" s="19">
        <v>49</v>
      </c>
      <c r="E28" s="19">
        <v>14</v>
      </c>
      <c r="F28" s="19">
        <v>63</v>
      </c>
      <c r="G28" s="19"/>
      <c r="H28" s="19">
        <v>107</v>
      </c>
      <c r="I28" s="19">
        <v>21</v>
      </c>
      <c r="J28" s="19">
        <v>128</v>
      </c>
      <c r="K28" s="53"/>
      <c r="L28" s="19">
        <v>191</v>
      </c>
      <c r="M28" s="102"/>
      <c r="N28" s="19"/>
      <c r="O28" s="4"/>
      <c r="P28" s="4"/>
      <c r="Q28" s="4"/>
      <c r="R28" s="4"/>
      <c r="S28" s="4"/>
      <c r="T28" s="4"/>
      <c r="U28" s="4"/>
      <c r="V28" s="4"/>
    </row>
    <row r="29" spans="1:14" ht="11.25" customHeight="1">
      <c r="A29" s="51"/>
      <c r="B29" s="51"/>
      <c r="C29" s="51"/>
      <c r="D29" s="54"/>
      <c r="E29" s="54"/>
      <c r="F29" s="54"/>
      <c r="G29" s="54"/>
      <c r="H29" s="54"/>
      <c r="I29" s="54"/>
      <c r="J29" s="54"/>
      <c r="K29" s="54"/>
      <c r="L29" s="54"/>
      <c r="M29" s="53"/>
      <c r="N29" s="19"/>
    </row>
    <row r="30" spans="1:14" ht="11.25" customHeight="1">
      <c r="A30" s="106" t="s">
        <v>325</v>
      </c>
      <c r="B30" s="51"/>
      <c r="C30" s="51"/>
      <c r="D30" s="103">
        <f>SUM(D31,D37,D57)</f>
        <v>375</v>
      </c>
      <c r="E30" s="103">
        <f>SUM(E31,E37,E57)</f>
        <v>455</v>
      </c>
      <c r="F30" s="103">
        <f>SUM(F31,F37,F57)</f>
        <v>830</v>
      </c>
      <c r="G30" s="103"/>
      <c r="H30" s="103">
        <f>SUM(H31,H37,H57)</f>
        <v>676</v>
      </c>
      <c r="I30" s="103">
        <f>SUM(I31,I37,I57)</f>
        <v>732</v>
      </c>
      <c r="J30" s="103">
        <f>SUM(J31,J37,J57)</f>
        <v>1408</v>
      </c>
      <c r="K30" s="103"/>
      <c r="L30" s="103">
        <f>SUM(L31,L37,L57)</f>
        <v>2238</v>
      </c>
      <c r="M30" s="53"/>
      <c r="N30" s="19"/>
    </row>
    <row r="31" spans="1:14" ht="11.25" customHeight="1">
      <c r="A31" s="51"/>
      <c r="B31" s="51" t="s">
        <v>107</v>
      </c>
      <c r="C31" s="51"/>
      <c r="D31" s="19">
        <f>SUM(D32:D36)</f>
        <v>76</v>
      </c>
      <c r="E31" s="19">
        <f>SUM(E32:E36)</f>
        <v>129</v>
      </c>
      <c r="F31" s="19">
        <f>SUM(F32:F36)</f>
        <v>205</v>
      </c>
      <c r="G31" s="19"/>
      <c r="H31" s="19">
        <f>SUM(H32:H36)</f>
        <v>45</v>
      </c>
      <c r="I31" s="19">
        <f>SUM(I32:I36)</f>
        <v>71</v>
      </c>
      <c r="J31" s="19">
        <f>SUM(J32:J36)</f>
        <v>116</v>
      </c>
      <c r="K31" s="19"/>
      <c r="L31" s="19">
        <f>SUM(L32:L36)</f>
        <v>321</v>
      </c>
      <c r="M31" s="53"/>
      <c r="N31" s="19"/>
    </row>
    <row r="32" spans="1:14" ht="11.25" customHeight="1">
      <c r="A32" s="51"/>
      <c r="B32" s="51"/>
      <c r="C32" s="51" t="s">
        <v>193</v>
      </c>
      <c r="D32" s="54">
        <v>1</v>
      </c>
      <c r="E32" s="54">
        <v>2</v>
      </c>
      <c r="F32" s="54">
        <f>SUM(D32:E32)</f>
        <v>3</v>
      </c>
      <c r="G32" s="54"/>
      <c r="H32" s="54">
        <v>0</v>
      </c>
      <c r="I32" s="54">
        <v>0</v>
      </c>
      <c r="J32" s="54">
        <f>SUM(H32:I32)</f>
        <v>0</v>
      </c>
      <c r="K32" s="54"/>
      <c r="L32" s="54">
        <f>SUM(J32,F32)</f>
        <v>3</v>
      </c>
      <c r="M32" s="53"/>
      <c r="N32" s="19"/>
    </row>
    <row r="33" spans="1:14" ht="11.25" customHeight="1">
      <c r="A33" s="51"/>
      <c r="B33" s="51"/>
      <c r="C33" s="51" t="s">
        <v>245</v>
      </c>
      <c r="D33" s="54">
        <v>12</v>
      </c>
      <c r="E33" s="54">
        <v>48</v>
      </c>
      <c r="F33" s="54">
        <f>SUM(D33:E33)</f>
        <v>60</v>
      </c>
      <c r="G33" s="54"/>
      <c r="H33" s="54">
        <v>2</v>
      </c>
      <c r="I33" s="54">
        <v>10</v>
      </c>
      <c r="J33" s="54">
        <f>SUM(H33:I33)</f>
        <v>12</v>
      </c>
      <c r="K33" s="54"/>
      <c r="L33" s="54">
        <f>SUM(J33,F33)</f>
        <v>72</v>
      </c>
      <c r="M33" s="53"/>
      <c r="N33" s="19"/>
    </row>
    <row r="34" spans="1:14" ht="11.25" customHeight="1">
      <c r="A34" s="51"/>
      <c r="B34" s="51"/>
      <c r="C34" s="52" t="s">
        <v>244</v>
      </c>
      <c r="D34" s="54">
        <v>5</v>
      </c>
      <c r="E34" s="54">
        <v>9</v>
      </c>
      <c r="F34" s="54">
        <f>SUM(D34:E34)</f>
        <v>14</v>
      </c>
      <c r="G34" s="54"/>
      <c r="H34" s="54">
        <v>4</v>
      </c>
      <c r="I34" s="54">
        <v>9</v>
      </c>
      <c r="J34" s="54">
        <f>SUM(H34:I34)</f>
        <v>13</v>
      </c>
      <c r="K34" s="54"/>
      <c r="L34" s="54">
        <f>SUM(J34,F34)</f>
        <v>27</v>
      </c>
      <c r="M34" s="53"/>
      <c r="N34" s="19"/>
    </row>
    <row r="35" spans="1:14" ht="11.25" customHeight="1">
      <c r="A35" s="51"/>
      <c r="B35" s="51"/>
      <c r="C35" s="51" t="s">
        <v>259</v>
      </c>
      <c r="D35" s="54">
        <v>6</v>
      </c>
      <c r="E35" s="54">
        <v>5</v>
      </c>
      <c r="F35" s="54">
        <f>SUM(D35:E35)</f>
        <v>11</v>
      </c>
      <c r="G35" s="54"/>
      <c r="H35" s="54">
        <v>0</v>
      </c>
      <c r="I35" s="54">
        <v>0</v>
      </c>
      <c r="J35" s="54">
        <f>SUM(H35:I35)</f>
        <v>0</v>
      </c>
      <c r="K35" s="54"/>
      <c r="L35" s="54">
        <f>SUM(J35,F35)</f>
        <v>11</v>
      </c>
      <c r="M35" s="53"/>
      <c r="N35" s="19"/>
    </row>
    <row r="36" spans="1:14" ht="11.25" customHeight="1">
      <c r="A36" s="51"/>
      <c r="B36" s="51"/>
      <c r="C36" s="51" t="s">
        <v>197</v>
      </c>
      <c r="D36" s="54">
        <v>52</v>
      </c>
      <c r="E36" s="54">
        <v>65</v>
      </c>
      <c r="F36" s="54">
        <f>SUM(D36:E36)</f>
        <v>117</v>
      </c>
      <c r="G36" s="54"/>
      <c r="H36" s="54">
        <v>39</v>
      </c>
      <c r="I36" s="54">
        <v>52</v>
      </c>
      <c r="J36" s="54">
        <f>SUM(H36:I36)</f>
        <v>91</v>
      </c>
      <c r="K36" s="54"/>
      <c r="L36" s="54">
        <f>SUM(J36,F36)</f>
        <v>208</v>
      </c>
      <c r="M36" s="53"/>
      <c r="N36" s="19"/>
    </row>
    <row r="37" spans="2:14" ht="11.25" customHeight="1">
      <c r="B37" s="4" t="s">
        <v>136</v>
      </c>
      <c r="D37" s="19">
        <f>SUM(D38:D47)</f>
        <v>173</v>
      </c>
      <c r="E37" s="19">
        <f>SUM(E38:E47)</f>
        <v>170</v>
      </c>
      <c r="F37" s="19">
        <f>SUM(F38:F47)</f>
        <v>343</v>
      </c>
      <c r="G37" s="19"/>
      <c r="H37" s="19">
        <f>SUM(H38:H47)</f>
        <v>274</v>
      </c>
      <c r="I37" s="19">
        <f>SUM(I38:I47)</f>
        <v>291</v>
      </c>
      <c r="J37" s="19">
        <f>SUM(J38:J47)</f>
        <v>565</v>
      </c>
      <c r="K37" s="19"/>
      <c r="L37" s="19">
        <f>SUM(L38:L47)</f>
        <v>908</v>
      </c>
      <c r="M37" s="19"/>
      <c r="N37" s="19"/>
    </row>
    <row r="38" spans="1:14" ht="10.5" customHeight="1">
      <c r="A38" s="51"/>
      <c r="B38" s="51"/>
      <c r="C38" s="4" t="s">
        <v>246</v>
      </c>
      <c r="D38" s="54">
        <v>6</v>
      </c>
      <c r="E38" s="54">
        <v>10</v>
      </c>
      <c r="F38" s="54">
        <v>16</v>
      </c>
      <c r="G38" s="54"/>
      <c r="H38" s="54">
        <v>6</v>
      </c>
      <c r="I38" s="54">
        <v>5</v>
      </c>
      <c r="J38" s="54">
        <v>11</v>
      </c>
      <c r="K38" s="54"/>
      <c r="L38" s="54">
        <v>27</v>
      </c>
      <c r="M38" s="53"/>
      <c r="N38" s="19"/>
    </row>
    <row r="39" spans="1:14" ht="11.25" customHeight="1">
      <c r="A39" s="51"/>
      <c r="B39" s="51"/>
      <c r="C39" s="4" t="s">
        <v>247</v>
      </c>
      <c r="D39" s="19">
        <v>1</v>
      </c>
      <c r="E39" s="19">
        <v>1</v>
      </c>
      <c r="F39" s="19">
        <v>2</v>
      </c>
      <c r="G39" s="19"/>
      <c r="H39" s="19">
        <v>45</v>
      </c>
      <c r="I39" s="19">
        <v>72</v>
      </c>
      <c r="J39" s="19">
        <v>117</v>
      </c>
      <c r="K39" s="19"/>
      <c r="L39" s="19">
        <v>119</v>
      </c>
      <c r="M39" s="53"/>
      <c r="N39" s="19"/>
    </row>
    <row r="40" spans="1:14" ht="11.25" customHeight="1">
      <c r="A40" s="51"/>
      <c r="B40" s="51"/>
      <c r="C40" s="51" t="s">
        <v>189</v>
      </c>
      <c r="D40" s="53">
        <v>0</v>
      </c>
      <c r="E40" s="53">
        <v>0</v>
      </c>
      <c r="F40" s="53">
        <v>0</v>
      </c>
      <c r="G40" s="53"/>
      <c r="H40" s="53">
        <v>0</v>
      </c>
      <c r="I40" s="53">
        <v>1</v>
      </c>
      <c r="J40" s="53">
        <v>1</v>
      </c>
      <c r="K40" s="53"/>
      <c r="L40" s="53">
        <v>1</v>
      </c>
      <c r="M40" s="53"/>
      <c r="N40" s="19"/>
    </row>
    <row r="41" spans="1:14" ht="11.25" customHeight="1">
      <c r="A41" s="51"/>
      <c r="B41" s="51"/>
      <c r="C41" s="51" t="s">
        <v>248</v>
      </c>
      <c r="D41" s="53">
        <v>13</v>
      </c>
      <c r="E41" s="53">
        <v>20</v>
      </c>
      <c r="F41" s="53">
        <v>33</v>
      </c>
      <c r="G41" s="53"/>
      <c r="H41" s="53">
        <v>10</v>
      </c>
      <c r="I41" s="53">
        <v>33</v>
      </c>
      <c r="J41" s="53">
        <v>43</v>
      </c>
      <c r="K41" s="53"/>
      <c r="L41" s="53">
        <v>76</v>
      </c>
      <c r="M41" s="53"/>
      <c r="N41" s="19"/>
    </row>
    <row r="42" spans="1:14" ht="11.25" customHeight="1">
      <c r="A42" s="51"/>
      <c r="B42" s="51"/>
      <c r="C42" s="51" t="s">
        <v>250</v>
      </c>
      <c r="D42" s="53">
        <v>28</v>
      </c>
      <c r="E42" s="53">
        <v>20</v>
      </c>
      <c r="F42" s="53">
        <v>48</v>
      </c>
      <c r="G42" s="53"/>
      <c r="H42" s="53">
        <v>81</v>
      </c>
      <c r="I42" s="53">
        <v>46</v>
      </c>
      <c r="J42" s="53">
        <v>127</v>
      </c>
      <c r="K42" s="53"/>
      <c r="L42" s="53">
        <v>175</v>
      </c>
      <c r="M42" s="53"/>
      <c r="N42" s="19"/>
    </row>
    <row r="43" spans="1:14" ht="11.25" customHeight="1">
      <c r="A43" s="51"/>
      <c r="B43" s="51"/>
      <c r="C43" s="51" t="s">
        <v>251</v>
      </c>
      <c r="D43" s="54">
        <v>12</v>
      </c>
      <c r="E43" s="54">
        <v>17</v>
      </c>
      <c r="F43" s="54">
        <v>29</v>
      </c>
      <c r="G43" s="54"/>
      <c r="H43" s="54">
        <v>22</v>
      </c>
      <c r="I43" s="54">
        <v>34</v>
      </c>
      <c r="J43" s="54">
        <v>56</v>
      </c>
      <c r="K43" s="54"/>
      <c r="L43" s="54">
        <v>85</v>
      </c>
      <c r="M43" s="53"/>
      <c r="N43" s="19"/>
    </row>
    <row r="44" spans="1:14" ht="11.25" customHeight="1">
      <c r="A44" s="51"/>
      <c r="B44" s="51"/>
      <c r="C44" s="51" t="s">
        <v>252</v>
      </c>
      <c r="D44" s="53">
        <v>21</v>
      </c>
      <c r="E44" s="53">
        <v>14</v>
      </c>
      <c r="F44" s="53">
        <v>35</v>
      </c>
      <c r="G44" s="53"/>
      <c r="H44" s="53">
        <v>13</v>
      </c>
      <c r="I44" s="53">
        <v>13</v>
      </c>
      <c r="J44" s="53">
        <v>26</v>
      </c>
      <c r="K44" s="53"/>
      <c r="L44" s="53">
        <v>61</v>
      </c>
      <c r="M44" s="53"/>
      <c r="N44" s="19"/>
    </row>
    <row r="45" spans="1:14" ht="11.25" customHeight="1">
      <c r="A45" s="51"/>
      <c r="B45" s="51"/>
      <c r="C45" s="51" t="s">
        <v>190</v>
      </c>
      <c r="D45" s="54">
        <v>39</v>
      </c>
      <c r="E45" s="54">
        <v>33</v>
      </c>
      <c r="F45" s="54">
        <v>72</v>
      </c>
      <c r="G45" s="54"/>
      <c r="H45" s="54">
        <v>60</v>
      </c>
      <c r="I45" s="54">
        <v>59</v>
      </c>
      <c r="J45" s="54">
        <v>119</v>
      </c>
      <c r="K45" s="54"/>
      <c r="L45" s="54">
        <v>191</v>
      </c>
      <c r="M45" s="53"/>
      <c r="N45" s="19"/>
    </row>
    <row r="46" spans="1:14" ht="11.25" customHeight="1">
      <c r="A46" s="51"/>
      <c r="B46" s="51"/>
      <c r="C46" s="51" t="s">
        <v>262</v>
      </c>
      <c r="D46" s="141">
        <v>8</v>
      </c>
      <c r="E46" s="141">
        <v>11</v>
      </c>
      <c r="F46" s="141">
        <v>19</v>
      </c>
      <c r="G46" s="19"/>
      <c r="H46" s="141">
        <v>4</v>
      </c>
      <c r="I46" s="141">
        <v>1</v>
      </c>
      <c r="J46" s="141">
        <v>5</v>
      </c>
      <c r="K46" s="53"/>
      <c r="L46" s="141">
        <v>24</v>
      </c>
      <c r="M46" s="53"/>
      <c r="N46" s="19"/>
    </row>
    <row r="47" spans="1:14" ht="11.25" customHeight="1">
      <c r="A47" s="51"/>
      <c r="B47" s="51"/>
      <c r="C47" s="4" t="s">
        <v>211</v>
      </c>
      <c r="D47" s="54">
        <v>45</v>
      </c>
      <c r="E47" s="54">
        <v>44</v>
      </c>
      <c r="F47" s="54">
        <v>89</v>
      </c>
      <c r="G47" s="54"/>
      <c r="H47" s="54">
        <v>33</v>
      </c>
      <c r="I47" s="54">
        <v>27</v>
      </c>
      <c r="J47" s="54">
        <v>60</v>
      </c>
      <c r="K47" s="54"/>
      <c r="L47" s="54">
        <v>149</v>
      </c>
      <c r="M47" s="53"/>
      <c r="N47" s="19"/>
    </row>
    <row r="48" spans="1:14" ht="11.25" customHeight="1">
      <c r="A48" s="51"/>
      <c r="B48" s="51"/>
      <c r="D48" s="54"/>
      <c r="E48" s="54"/>
      <c r="F48" s="54"/>
      <c r="G48" s="54"/>
      <c r="H48" s="54"/>
      <c r="I48" s="54"/>
      <c r="J48" s="54"/>
      <c r="K48" s="54"/>
      <c r="L48" s="54"/>
      <c r="M48" s="53"/>
      <c r="N48" s="19"/>
    </row>
    <row r="49" spans="1:14" ht="11.25" customHeight="1">
      <c r="A49" s="51"/>
      <c r="B49" s="51"/>
      <c r="D49" s="54"/>
      <c r="E49" s="54"/>
      <c r="F49" s="54"/>
      <c r="G49" s="54"/>
      <c r="H49" s="54"/>
      <c r="I49" s="54"/>
      <c r="J49" s="54"/>
      <c r="K49" s="54"/>
      <c r="L49" s="54"/>
      <c r="M49" s="53"/>
      <c r="N49" s="19"/>
    </row>
    <row r="50" spans="1:14" ht="11.25" customHeight="1">
      <c r="A50" s="51"/>
      <c r="B50" s="51"/>
      <c r="D50" s="54"/>
      <c r="E50" s="54"/>
      <c r="F50" s="54"/>
      <c r="G50" s="54"/>
      <c r="H50" s="54"/>
      <c r="I50" s="54"/>
      <c r="J50" s="54"/>
      <c r="K50" s="54"/>
      <c r="L50" s="54"/>
      <c r="M50" s="53"/>
      <c r="N50" s="19"/>
    </row>
    <row r="51" spans="1:14" ht="11.25" customHeight="1">
      <c r="A51" s="51"/>
      <c r="B51" s="51"/>
      <c r="D51" s="54"/>
      <c r="E51" s="54"/>
      <c r="F51" s="54"/>
      <c r="G51" s="54"/>
      <c r="H51" s="54"/>
      <c r="I51" s="54"/>
      <c r="J51" s="54"/>
      <c r="K51" s="54"/>
      <c r="L51" s="54"/>
      <c r="M51" s="53"/>
      <c r="N51" s="19"/>
    </row>
    <row r="52" spans="1:14" ht="11.25" customHeight="1">
      <c r="A52" s="51"/>
      <c r="B52" s="51"/>
      <c r="D52" s="54"/>
      <c r="E52" s="54"/>
      <c r="F52" s="54"/>
      <c r="G52" s="54"/>
      <c r="H52" s="54"/>
      <c r="I52" s="54"/>
      <c r="J52" s="54"/>
      <c r="K52" s="54"/>
      <c r="L52" s="54"/>
      <c r="M52" s="53"/>
      <c r="N52" s="19"/>
    </row>
    <row r="53" spans="1:14" ht="11.25" customHeight="1">
      <c r="A53" s="51"/>
      <c r="B53" s="51"/>
      <c r="D53" s="54"/>
      <c r="E53" s="54"/>
      <c r="F53" s="54"/>
      <c r="G53" s="54"/>
      <c r="H53" s="54"/>
      <c r="I53" s="54"/>
      <c r="J53" s="54"/>
      <c r="K53" s="54"/>
      <c r="L53" s="54"/>
      <c r="M53" s="53"/>
      <c r="N53" s="19"/>
    </row>
    <row r="54" spans="1:14" ht="11.25" customHeight="1">
      <c r="A54" s="51"/>
      <c r="B54" s="51"/>
      <c r="D54" s="54"/>
      <c r="E54" s="54"/>
      <c r="F54" s="54"/>
      <c r="G54" s="54"/>
      <c r="H54" s="54"/>
      <c r="I54" s="54"/>
      <c r="J54" s="54"/>
      <c r="K54" s="54"/>
      <c r="L54" s="54"/>
      <c r="M54" s="53"/>
      <c r="N54" s="19"/>
    </row>
    <row r="55" spans="1:14" ht="11.25" customHeight="1">
      <c r="A55" s="51"/>
      <c r="B55" s="51"/>
      <c r="D55" s="54"/>
      <c r="E55" s="54"/>
      <c r="F55" s="54"/>
      <c r="G55" s="54"/>
      <c r="H55" s="54"/>
      <c r="I55" s="54"/>
      <c r="J55" s="54"/>
      <c r="K55" s="54"/>
      <c r="L55" s="54"/>
      <c r="M55" s="53"/>
      <c r="N55" s="19"/>
    </row>
    <row r="56" spans="1:14" ht="11.25" customHeight="1">
      <c r="A56" s="106" t="s">
        <v>328</v>
      </c>
      <c r="B56" s="51"/>
      <c r="D56" s="54"/>
      <c r="E56" s="54"/>
      <c r="F56" s="54"/>
      <c r="G56" s="54"/>
      <c r="H56" s="54"/>
      <c r="I56" s="54"/>
      <c r="J56" s="54"/>
      <c r="K56" s="54"/>
      <c r="L56" s="54"/>
      <c r="M56" s="53"/>
      <c r="N56" s="19"/>
    </row>
    <row r="57" spans="2:14" ht="11.25" customHeight="1">
      <c r="B57" s="4" t="s">
        <v>137</v>
      </c>
      <c r="D57" s="54">
        <f>SUM(D58:D67)</f>
        <v>126</v>
      </c>
      <c r="E57" s="54">
        <f>SUM(E58:E67)</f>
        <v>156</v>
      </c>
      <c r="F57" s="54">
        <f>SUM(F58:F67)</f>
        <v>282</v>
      </c>
      <c r="G57" s="54"/>
      <c r="H57" s="54">
        <f>SUM(H58:H67)</f>
        <v>357</v>
      </c>
      <c r="I57" s="54">
        <f>SUM(I58:I67)</f>
        <v>370</v>
      </c>
      <c r="J57" s="54">
        <f>SUM(J58:J67)</f>
        <v>727</v>
      </c>
      <c r="K57" s="54"/>
      <c r="L57" s="54">
        <f>SUM(L58:L67)</f>
        <v>1009</v>
      </c>
      <c r="M57" s="19"/>
      <c r="N57" s="19"/>
    </row>
    <row r="58" spans="1:14" ht="11.25" customHeight="1">
      <c r="A58" s="51"/>
      <c r="B58" s="51"/>
      <c r="C58" s="4" t="s">
        <v>246</v>
      </c>
      <c r="D58" s="19">
        <v>1</v>
      </c>
      <c r="E58" s="19">
        <v>0</v>
      </c>
      <c r="F58" s="19">
        <v>1</v>
      </c>
      <c r="G58" s="19"/>
      <c r="H58" s="19">
        <f>9</f>
        <v>9</v>
      </c>
      <c r="I58" s="19">
        <f>13+2</f>
        <v>15</v>
      </c>
      <c r="J58" s="19">
        <f>SUM(H58:I58)</f>
        <v>24</v>
      </c>
      <c r="K58" s="19"/>
      <c r="L58" s="19">
        <v>25</v>
      </c>
      <c r="M58" s="53"/>
      <c r="N58" s="19"/>
    </row>
    <row r="59" spans="1:14" ht="11.25" customHeight="1">
      <c r="A59" s="51"/>
      <c r="B59" s="51"/>
      <c r="C59" s="4" t="s">
        <v>247</v>
      </c>
      <c r="D59" s="19">
        <v>21</v>
      </c>
      <c r="E59" s="19">
        <v>24</v>
      </c>
      <c r="F59" s="19">
        <v>45</v>
      </c>
      <c r="G59" s="19"/>
      <c r="H59" s="19">
        <f>52+10</f>
        <v>62</v>
      </c>
      <c r="I59" s="19">
        <f>60+5</f>
        <v>65</v>
      </c>
      <c r="J59" s="19">
        <f>112+15</f>
        <v>127</v>
      </c>
      <c r="K59" s="19"/>
      <c r="L59" s="19">
        <f>157+15</f>
        <v>172</v>
      </c>
      <c r="M59" s="53"/>
      <c r="N59" s="19"/>
    </row>
    <row r="60" spans="1:14" ht="11.25" customHeight="1">
      <c r="A60" s="51"/>
      <c r="B60" s="51"/>
      <c r="C60" s="51" t="s">
        <v>189</v>
      </c>
      <c r="D60" s="53">
        <v>40</v>
      </c>
      <c r="E60" s="53">
        <v>79</v>
      </c>
      <c r="F60" s="53">
        <v>119</v>
      </c>
      <c r="G60" s="53"/>
      <c r="H60" s="53">
        <v>151</v>
      </c>
      <c r="I60" s="53">
        <f>165</f>
        <v>165</v>
      </c>
      <c r="J60" s="53">
        <f>316</f>
        <v>316</v>
      </c>
      <c r="K60" s="53"/>
      <c r="L60" s="53">
        <f>435</f>
        <v>435</v>
      </c>
      <c r="M60" s="53"/>
      <c r="N60" s="19"/>
    </row>
    <row r="61" spans="1:14" ht="11.25" customHeight="1">
      <c r="A61" s="51"/>
      <c r="B61" s="51"/>
      <c r="C61" s="51" t="s">
        <v>248</v>
      </c>
      <c r="D61" s="53">
        <v>10</v>
      </c>
      <c r="E61" s="53">
        <v>11</v>
      </c>
      <c r="F61" s="53">
        <v>21</v>
      </c>
      <c r="G61" s="53"/>
      <c r="H61" s="53">
        <f>62</f>
        <v>62</v>
      </c>
      <c r="I61" s="53">
        <f>50</f>
        <v>50</v>
      </c>
      <c r="J61" s="53">
        <f>112</f>
        <v>112</v>
      </c>
      <c r="K61" s="53"/>
      <c r="L61" s="53">
        <f>133</f>
        <v>133</v>
      </c>
      <c r="M61" s="53"/>
      <c r="N61" s="19"/>
    </row>
    <row r="62" spans="1:14" ht="11.25" customHeight="1">
      <c r="A62" s="51"/>
      <c r="B62" s="51"/>
      <c r="C62" s="51" t="s">
        <v>250</v>
      </c>
      <c r="D62" s="19">
        <v>2</v>
      </c>
      <c r="E62" s="19">
        <v>1</v>
      </c>
      <c r="F62" s="19">
        <v>3</v>
      </c>
      <c r="G62" s="19"/>
      <c r="H62" s="19">
        <v>18</v>
      </c>
      <c r="I62" s="19">
        <v>8</v>
      </c>
      <c r="J62" s="19">
        <v>26</v>
      </c>
      <c r="K62" s="53"/>
      <c r="L62" s="19">
        <v>29</v>
      </c>
      <c r="M62" s="53"/>
      <c r="N62" s="19"/>
    </row>
    <row r="63" spans="1:14" ht="11.25" customHeight="1">
      <c r="A63" s="51"/>
      <c r="B63" s="51"/>
      <c r="C63" s="51" t="s">
        <v>251</v>
      </c>
      <c r="D63" s="19">
        <v>13</v>
      </c>
      <c r="E63" s="19">
        <v>10</v>
      </c>
      <c r="F63" s="19">
        <v>23</v>
      </c>
      <c r="G63" s="19"/>
      <c r="H63" s="19">
        <v>5</v>
      </c>
      <c r="I63" s="19">
        <v>15</v>
      </c>
      <c r="J63" s="19">
        <v>20</v>
      </c>
      <c r="K63" s="19"/>
      <c r="L63" s="19">
        <v>43</v>
      </c>
      <c r="M63" s="53"/>
      <c r="N63" s="19"/>
    </row>
    <row r="64" spans="1:14" ht="11.25" customHeight="1">
      <c r="A64" s="51"/>
      <c r="B64" s="51"/>
      <c r="C64" s="51" t="s">
        <v>252</v>
      </c>
      <c r="D64" s="19">
        <v>4</v>
      </c>
      <c r="E64" s="19">
        <v>2</v>
      </c>
      <c r="F64" s="19">
        <v>6</v>
      </c>
      <c r="G64" s="19"/>
      <c r="H64" s="19">
        <v>3</v>
      </c>
      <c r="I64" s="19">
        <v>1</v>
      </c>
      <c r="J64" s="19">
        <v>4</v>
      </c>
      <c r="K64" s="19"/>
      <c r="L64" s="19">
        <v>10</v>
      </c>
      <c r="M64" s="53"/>
      <c r="N64" s="19"/>
    </row>
    <row r="65" spans="1:14" ht="11.25" customHeight="1">
      <c r="A65" s="51"/>
      <c r="B65" s="51"/>
      <c r="C65" s="51" t="s">
        <v>190</v>
      </c>
      <c r="D65" s="19">
        <v>9</v>
      </c>
      <c r="E65" s="19">
        <v>6</v>
      </c>
      <c r="F65" s="19">
        <v>15</v>
      </c>
      <c r="G65" s="19"/>
      <c r="H65" s="19">
        <v>26</v>
      </c>
      <c r="I65" s="19">
        <v>11</v>
      </c>
      <c r="J65" s="19">
        <v>37</v>
      </c>
      <c r="K65" s="19"/>
      <c r="L65" s="19">
        <v>52</v>
      </c>
      <c r="M65" s="19"/>
      <c r="N65" s="19"/>
    </row>
    <row r="66" spans="1:16" ht="11.25" customHeight="1">
      <c r="A66" s="51"/>
      <c r="B66" s="51"/>
      <c r="C66" s="4" t="s">
        <v>262</v>
      </c>
      <c r="D66" s="4">
        <v>5</v>
      </c>
      <c r="E66" s="4">
        <v>3</v>
      </c>
      <c r="F66" s="4">
        <v>8</v>
      </c>
      <c r="H66" s="4">
        <v>0</v>
      </c>
      <c r="I66" s="4">
        <v>0</v>
      </c>
      <c r="J66" s="4">
        <v>0</v>
      </c>
      <c r="L66" s="4">
        <v>8</v>
      </c>
      <c r="M66" s="53"/>
      <c r="N66" s="19"/>
      <c r="P66" s="140"/>
    </row>
    <row r="67" spans="1:16" ht="11.25" customHeight="1">
      <c r="A67" s="51"/>
      <c r="B67" s="51"/>
      <c r="C67" s="51" t="s">
        <v>211</v>
      </c>
      <c r="D67" s="19">
        <v>21</v>
      </c>
      <c r="E67" s="19">
        <v>20</v>
      </c>
      <c r="F67" s="19">
        <v>41</v>
      </c>
      <c r="G67" s="19"/>
      <c r="H67" s="19">
        <v>21</v>
      </c>
      <c r="I67" s="19">
        <v>40</v>
      </c>
      <c r="J67" s="19">
        <v>61</v>
      </c>
      <c r="K67" s="19"/>
      <c r="L67" s="19">
        <v>102</v>
      </c>
      <c r="M67" s="53"/>
      <c r="N67" s="19"/>
      <c r="P67" s="140"/>
    </row>
    <row r="68" spans="1:16" ht="11.25" customHeight="1">
      <c r="A68" s="51"/>
      <c r="B68" s="51"/>
      <c r="M68" s="53"/>
      <c r="N68" s="19"/>
      <c r="P68" s="140"/>
    </row>
    <row r="69" spans="1:16" ht="11.25" customHeight="1">
      <c r="A69" s="106" t="s">
        <v>326</v>
      </c>
      <c r="B69" s="51"/>
      <c r="C69" s="51"/>
      <c r="D69" s="158">
        <f>SUM(D70,D84)</f>
        <v>797</v>
      </c>
      <c r="E69" s="158">
        <f>SUM(E70,E84)</f>
        <v>716</v>
      </c>
      <c r="F69" s="158">
        <f>SUM(F70,F84)</f>
        <v>1513</v>
      </c>
      <c r="G69" s="158"/>
      <c r="H69" s="158">
        <f>SUM(H70,H84)</f>
        <v>282</v>
      </c>
      <c r="I69" s="158">
        <f>SUM(I70,I84)</f>
        <v>218</v>
      </c>
      <c r="J69" s="158">
        <f>SUM(J70,J84)</f>
        <v>500</v>
      </c>
      <c r="K69" s="158"/>
      <c r="L69" s="158">
        <f>SUM(L70,L84)</f>
        <v>2013</v>
      </c>
      <c r="M69" s="53"/>
      <c r="N69" s="19"/>
      <c r="P69" s="140"/>
    </row>
    <row r="70" spans="2:14" ht="10.5" customHeight="1">
      <c r="B70" s="4" t="s">
        <v>136</v>
      </c>
      <c r="C70" s="51"/>
      <c r="D70" s="19">
        <f>SUM(D71:D83)</f>
        <v>651</v>
      </c>
      <c r="E70" s="19">
        <f>SUM(E71:E83)</f>
        <v>571</v>
      </c>
      <c r="F70" s="19">
        <f>SUM(F71:F83)</f>
        <v>1222</v>
      </c>
      <c r="G70" s="19"/>
      <c r="H70" s="19">
        <f>SUM(H71:H83)</f>
        <v>236</v>
      </c>
      <c r="I70" s="19">
        <f>SUM(I71:I83)</f>
        <v>170</v>
      </c>
      <c r="J70" s="19">
        <f>SUM(J71:J83)</f>
        <v>406</v>
      </c>
      <c r="K70" s="53"/>
      <c r="L70" s="19">
        <f>SUM(L71:L83)</f>
        <v>1628</v>
      </c>
      <c r="M70" s="19"/>
      <c r="N70" s="19"/>
    </row>
    <row r="71" spans="3:14" ht="10.5" customHeight="1">
      <c r="C71" s="51" t="s">
        <v>182</v>
      </c>
      <c r="D71" s="19">
        <v>10</v>
      </c>
      <c r="E71" s="19">
        <v>18</v>
      </c>
      <c r="F71" s="19">
        <v>28</v>
      </c>
      <c r="G71" s="19"/>
      <c r="H71" s="19">
        <v>5</v>
      </c>
      <c r="I71" s="19">
        <v>11</v>
      </c>
      <c r="J71" s="19">
        <v>16</v>
      </c>
      <c r="K71" s="53"/>
      <c r="L71" s="19">
        <v>44</v>
      </c>
      <c r="M71" s="19"/>
      <c r="N71" s="19"/>
    </row>
    <row r="72" spans="3:14" ht="12.75">
      <c r="C72" s="51" t="s">
        <v>158</v>
      </c>
      <c r="D72" s="19">
        <v>12</v>
      </c>
      <c r="E72" s="19">
        <v>16</v>
      </c>
      <c r="F72" s="19">
        <v>28</v>
      </c>
      <c r="G72" s="19"/>
      <c r="H72" s="19">
        <v>12</v>
      </c>
      <c r="I72" s="19">
        <v>9</v>
      </c>
      <c r="J72" s="19">
        <v>21</v>
      </c>
      <c r="K72" s="19"/>
      <c r="L72" s="19">
        <v>49</v>
      </c>
      <c r="M72" s="19"/>
      <c r="N72" s="19"/>
    </row>
    <row r="73" spans="3:14" ht="10.5" customHeight="1">
      <c r="C73" s="51" t="s">
        <v>249</v>
      </c>
      <c r="D73" s="19">
        <v>250</v>
      </c>
      <c r="E73" s="19">
        <v>209</v>
      </c>
      <c r="F73" s="19">
        <v>459</v>
      </c>
      <c r="G73" s="19"/>
      <c r="H73" s="19">
        <v>116</v>
      </c>
      <c r="I73" s="19">
        <v>80</v>
      </c>
      <c r="J73" s="19">
        <v>196</v>
      </c>
      <c r="K73" s="53"/>
      <c r="L73" s="19">
        <v>655</v>
      </c>
      <c r="M73" s="19"/>
      <c r="N73" s="19"/>
    </row>
    <row r="74" spans="3:14" ht="10.5" customHeight="1">
      <c r="C74" s="51" t="s">
        <v>268</v>
      </c>
      <c r="D74" s="19">
        <v>22</v>
      </c>
      <c r="E74" s="19">
        <v>37</v>
      </c>
      <c r="F74" s="19">
        <v>59</v>
      </c>
      <c r="G74" s="19"/>
      <c r="H74" s="19">
        <v>0</v>
      </c>
      <c r="I74" s="19">
        <v>0</v>
      </c>
      <c r="J74" s="19">
        <v>0</v>
      </c>
      <c r="K74" s="53"/>
      <c r="L74" s="19">
        <v>59</v>
      </c>
      <c r="M74" s="19"/>
      <c r="N74" s="19"/>
    </row>
    <row r="75" spans="3:14" ht="10.5" customHeight="1">
      <c r="C75" s="51" t="s">
        <v>30</v>
      </c>
      <c r="D75" s="19">
        <v>118</v>
      </c>
      <c r="E75" s="19">
        <v>84</v>
      </c>
      <c r="F75" s="19">
        <v>202</v>
      </c>
      <c r="G75" s="19"/>
      <c r="H75" s="19">
        <v>16</v>
      </c>
      <c r="I75" s="19">
        <v>5</v>
      </c>
      <c r="J75" s="19">
        <v>21</v>
      </c>
      <c r="K75" s="53"/>
      <c r="L75" s="19">
        <v>223</v>
      </c>
      <c r="M75" s="19"/>
      <c r="N75" s="19"/>
    </row>
    <row r="76" spans="1:14" ht="10.5" customHeight="1">
      <c r="A76" s="20"/>
      <c r="B76" s="20"/>
      <c r="C76" s="51" t="s">
        <v>267</v>
      </c>
      <c r="D76" s="19">
        <v>12</v>
      </c>
      <c r="E76" s="19">
        <v>21</v>
      </c>
      <c r="F76" s="19">
        <v>33</v>
      </c>
      <c r="G76" s="19"/>
      <c r="H76" s="19">
        <v>0</v>
      </c>
      <c r="I76" s="19">
        <v>0</v>
      </c>
      <c r="J76" s="19">
        <v>0</v>
      </c>
      <c r="K76" s="53"/>
      <c r="L76" s="19">
        <v>33</v>
      </c>
      <c r="M76" s="19"/>
      <c r="N76" s="19"/>
    </row>
    <row r="77" spans="3:14" ht="10.5" customHeight="1">
      <c r="C77" s="51" t="s">
        <v>39</v>
      </c>
      <c r="D77" s="19">
        <v>0</v>
      </c>
      <c r="E77" s="19">
        <v>0</v>
      </c>
      <c r="F77" s="19">
        <v>0</v>
      </c>
      <c r="G77" s="19"/>
      <c r="H77" s="19">
        <v>9</v>
      </c>
      <c r="I77" s="19">
        <v>6</v>
      </c>
      <c r="J77" s="19">
        <v>15</v>
      </c>
      <c r="K77" s="53"/>
      <c r="L77" s="19">
        <v>15</v>
      </c>
      <c r="M77" s="19"/>
      <c r="N77" s="19"/>
    </row>
    <row r="78" spans="3:14" ht="10.5" customHeight="1">
      <c r="C78" s="51" t="s">
        <v>265</v>
      </c>
      <c r="D78" s="19">
        <v>35</v>
      </c>
      <c r="E78" s="19">
        <v>22</v>
      </c>
      <c r="F78" s="19">
        <v>57</v>
      </c>
      <c r="G78" s="19"/>
      <c r="H78" s="19">
        <v>0</v>
      </c>
      <c r="I78" s="19">
        <v>0</v>
      </c>
      <c r="J78" s="19">
        <v>0</v>
      </c>
      <c r="K78" s="53"/>
      <c r="L78" s="19">
        <v>57</v>
      </c>
      <c r="M78" s="19"/>
      <c r="N78" s="19"/>
    </row>
    <row r="79" spans="3:14" ht="10.5" customHeight="1">
      <c r="C79" s="51" t="s">
        <v>159</v>
      </c>
      <c r="D79" s="19">
        <v>129</v>
      </c>
      <c r="E79" s="19">
        <v>93</v>
      </c>
      <c r="F79" s="19">
        <v>222</v>
      </c>
      <c r="G79" s="19"/>
      <c r="H79" s="19">
        <v>75</v>
      </c>
      <c r="I79" s="19">
        <v>43</v>
      </c>
      <c r="J79" s="19">
        <v>118</v>
      </c>
      <c r="K79" s="53"/>
      <c r="L79" s="19">
        <v>340</v>
      </c>
      <c r="M79" s="19"/>
      <c r="N79" s="19"/>
    </row>
    <row r="80" spans="1:16" ht="11.25" customHeight="1">
      <c r="A80" s="51"/>
      <c r="B80" s="51"/>
      <c r="C80" s="51" t="s">
        <v>37</v>
      </c>
      <c r="D80" s="54">
        <v>22</v>
      </c>
      <c r="E80" s="54">
        <v>18</v>
      </c>
      <c r="F80" s="54">
        <v>40</v>
      </c>
      <c r="G80" s="54"/>
      <c r="H80" s="54">
        <v>0</v>
      </c>
      <c r="I80" s="54">
        <v>0</v>
      </c>
      <c r="J80" s="54">
        <v>0</v>
      </c>
      <c r="K80" s="54"/>
      <c r="L80" s="54">
        <v>40</v>
      </c>
      <c r="M80" s="53"/>
      <c r="N80" s="19"/>
      <c r="P80" s="140"/>
    </row>
    <row r="81" spans="1:14" ht="11.25" customHeight="1">
      <c r="A81" s="51"/>
      <c r="B81" s="51"/>
      <c r="C81" s="51" t="s">
        <v>266</v>
      </c>
      <c r="D81" s="19">
        <v>24</v>
      </c>
      <c r="E81" s="19">
        <v>16</v>
      </c>
      <c r="F81" s="19">
        <v>40</v>
      </c>
      <c r="G81" s="19"/>
      <c r="H81" s="19">
        <v>0</v>
      </c>
      <c r="I81" s="19">
        <v>0</v>
      </c>
      <c r="J81" s="19">
        <v>0</v>
      </c>
      <c r="K81" s="53"/>
      <c r="L81" s="19">
        <v>40</v>
      </c>
      <c r="M81" s="53"/>
      <c r="N81" s="19"/>
    </row>
    <row r="82" spans="1:14" s="20" customFormat="1" ht="11.25" customHeight="1">
      <c r="A82" s="106"/>
      <c r="B82" s="106"/>
      <c r="C82" s="4" t="s">
        <v>219</v>
      </c>
      <c r="D82" s="19">
        <v>9</v>
      </c>
      <c r="E82" s="19">
        <v>2</v>
      </c>
      <c r="F82" s="19">
        <v>11</v>
      </c>
      <c r="G82" s="19"/>
      <c r="H82" s="19">
        <v>0</v>
      </c>
      <c r="I82" s="19">
        <v>0</v>
      </c>
      <c r="J82" s="19">
        <v>0</v>
      </c>
      <c r="K82" s="19"/>
      <c r="L82" s="19">
        <v>11</v>
      </c>
      <c r="M82" s="102"/>
      <c r="N82" s="103"/>
    </row>
    <row r="83" spans="1:14" ht="11.25" customHeight="1">
      <c r="A83" s="51"/>
      <c r="B83" s="51"/>
      <c r="C83" s="51" t="s">
        <v>74</v>
      </c>
      <c r="D83" s="19">
        <v>8</v>
      </c>
      <c r="E83" s="19">
        <v>35</v>
      </c>
      <c r="F83" s="19">
        <v>43</v>
      </c>
      <c r="G83" s="19"/>
      <c r="H83" s="19">
        <v>3</v>
      </c>
      <c r="I83" s="19">
        <v>16</v>
      </c>
      <c r="J83" s="19">
        <v>19</v>
      </c>
      <c r="K83" s="53"/>
      <c r="L83" s="19">
        <v>62</v>
      </c>
      <c r="M83" s="53"/>
      <c r="N83" s="19"/>
    </row>
    <row r="84" spans="1:14" ht="11.25" customHeight="1">
      <c r="A84" s="51"/>
      <c r="B84" s="51" t="s">
        <v>137</v>
      </c>
      <c r="C84" s="51"/>
      <c r="D84" s="53">
        <f>SUM(D85:D91)</f>
        <v>146</v>
      </c>
      <c r="E84" s="53">
        <f>SUM(E85:E91)</f>
        <v>145</v>
      </c>
      <c r="F84" s="53">
        <f>SUM(F85:F91)</f>
        <v>291</v>
      </c>
      <c r="G84" s="53"/>
      <c r="H84" s="53">
        <f>SUM(H85:H91)</f>
        <v>46</v>
      </c>
      <c r="I84" s="53">
        <f>SUM(I85:I91)</f>
        <v>48</v>
      </c>
      <c r="J84" s="53">
        <f>SUM(J85:J91)</f>
        <v>94</v>
      </c>
      <c r="K84" s="53"/>
      <c r="L84" s="53">
        <f>SUM(L85:L91)</f>
        <v>385</v>
      </c>
      <c r="M84" s="53"/>
      <c r="N84" s="19"/>
    </row>
    <row r="85" spans="1:14" ht="11.25" customHeight="1">
      <c r="A85" s="51"/>
      <c r="B85" s="51"/>
      <c r="C85" s="51" t="s">
        <v>182</v>
      </c>
      <c r="D85" s="53">
        <v>5</v>
      </c>
      <c r="E85" s="53">
        <v>9</v>
      </c>
      <c r="F85" s="53">
        <v>14</v>
      </c>
      <c r="G85" s="53"/>
      <c r="H85" s="53">
        <v>28</v>
      </c>
      <c r="I85" s="53">
        <v>38</v>
      </c>
      <c r="J85" s="53">
        <v>66</v>
      </c>
      <c r="K85" s="53"/>
      <c r="L85" s="53">
        <v>80</v>
      </c>
      <c r="M85" s="53"/>
      <c r="N85" s="19"/>
    </row>
    <row r="86" spans="1:14" ht="11.25" customHeight="1">
      <c r="A86" s="51"/>
      <c r="B86" s="51"/>
      <c r="C86" s="51" t="s">
        <v>249</v>
      </c>
      <c r="D86" s="53">
        <v>8</v>
      </c>
      <c r="E86" s="53">
        <v>5</v>
      </c>
      <c r="F86" s="53">
        <v>13</v>
      </c>
      <c r="G86" s="53"/>
      <c r="H86" s="53">
        <v>4</v>
      </c>
      <c r="I86" s="53">
        <v>1</v>
      </c>
      <c r="J86" s="53">
        <v>5</v>
      </c>
      <c r="K86" s="53"/>
      <c r="L86" s="53">
        <v>18</v>
      </c>
      <c r="M86" s="53"/>
      <c r="N86" s="19"/>
    </row>
    <row r="87" spans="1:22" ht="11.25" customHeight="1">
      <c r="A87" s="51"/>
      <c r="B87" s="51"/>
      <c r="C87" s="51" t="s">
        <v>264</v>
      </c>
      <c r="D87" s="19">
        <v>55</v>
      </c>
      <c r="E87" s="19">
        <v>43</v>
      </c>
      <c r="F87" s="19">
        <v>98</v>
      </c>
      <c r="G87" s="19"/>
      <c r="H87" s="19">
        <v>0</v>
      </c>
      <c r="I87" s="19">
        <v>0</v>
      </c>
      <c r="J87" s="19">
        <v>0</v>
      </c>
      <c r="K87" s="19"/>
      <c r="L87" s="19">
        <v>98</v>
      </c>
      <c r="M87" s="19"/>
      <c r="N87" s="53"/>
      <c r="V87" s="51"/>
    </row>
    <row r="88" spans="3:14" ht="12" customHeight="1">
      <c r="C88" s="51" t="s">
        <v>30</v>
      </c>
      <c r="D88" s="19">
        <v>55</v>
      </c>
      <c r="E88" s="19">
        <v>36</v>
      </c>
      <c r="F88" s="19">
        <v>91</v>
      </c>
      <c r="G88" s="19"/>
      <c r="H88" s="19">
        <v>0</v>
      </c>
      <c r="I88" s="19">
        <v>0</v>
      </c>
      <c r="J88" s="19">
        <v>0</v>
      </c>
      <c r="K88" s="53"/>
      <c r="L88" s="19">
        <v>91</v>
      </c>
      <c r="M88" s="19"/>
      <c r="N88" s="19"/>
    </row>
    <row r="89" spans="1:14" ht="11.25" customHeight="1">
      <c r="A89" s="51"/>
      <c r="B89" s="51"/>
      <c r="C89" s="51" t="s">
        <v>39</v>
      </c>
      <c r="D89" s="19">
        <v>0</v>
      </c>
      <c r="E89" s="19">
        <v>0</v>
      </c>
      <c r="F89" s="19">
        <v>0</v>
      </c>
      <c r="G89" s="19"/>
      <c r="H89" s="19">
        <v>12</v>
      </c>
      <c r="I89" s="19">
        <v>7</v>
      </c>
      <c r="J89" s="19">
        <v>19</v>
      </c>
      <c r="K89" s="53"/>
      <c r="L89" s="19">
        <v>19</v>
      </c>
      <c r="M89" s="53"/>
      <c r="N89" s="19"/>
    </row>
    <row r="90" spans="1:14" ht="11.25" customHeight="1">
      <c r="A90" s="51"/>
      <c r="B90" s="51"/>
      <c r="C90" s="51" t="s">
        <v>37</v>
      </c>
      <c r="D90" s="19">
        <v>6</v>
      </c>
      <c r="E90" s="19">
        <v>8</v>
      </c>
      <c r="F90" s="19">
        <v>14</v>
      </c>
      <c r="G90" s="19"/>
      <c r="H90" s="19">
        <v>0</v>
      </c>
      <c r="I90" s="19">
        <v>0</v>
      </c>
      <c r="J90" s="19">
        <v>0</v>
      </c>
      <c r="K90" s="53"/>
      <c r="L90" s="19">
        <v>14</v>
      </c>
      <c r="M90" s="53"/>
      <c r="N90" s="19"/>
    </row>
    <row r="91" spans="1:14" ht="11.25" customHeight="1">
      <c r="A91" s="51"/>
      <c r="B91" s="51"/>
      <c r="C91" s="51" t="s">
        <v>74</v>
      </c>
      <c r="D91" s="19">
        <v>17</v>
      </c>
      <c r="E91" s="19">
        <v>44</v>
      </c>
      <c r="F91" s="19">
        <v>61</v>
      </c>
      <c r="G91" s="19"/>
      <c r="H91" s="19">
        <v>2</v>
      </c>
      <c r="I91" s="19">
        <v>2</v>
      </c>
      <c r="J91" s="19">
        <v>4</v>
      </c>
      <c r="K91" s="53"/>
      <c r="L91" s="19">
        <v>65</v>
      </c>
      <c r="M91" s="53"/>
      <c r="N91" s="19"/>
    </row>
    <row r="92" spans="3:14" ht="11.25" customHeight="1">
      <c r="C92" s="51"/>
      <c r="D92" s="19"/>
      <c r="E92" s="19"/>
      <c r="F92" s="19"/>
      <c r="G92" s="19"/>
      <c r="H92" s="19"/>
      <c r="I92" s="19"/>
      <c r="J92" s="19"/>
      <c r="K92" s="53"/>
      <c r="L92" s="19"/>
      <c r="M92" s="19"/>
      <c r="N92" s="19"/>
    </row>
    <row r="93" spans="3:14" ht="11.25" customHeight="1">
      <c r="C93" s="51"/>
      <c r="D93" s="19"/>
      <c r="E93" s="19"/>
      <c r="F93" s="19"/>
      <c r="G93" s="19"/>
      <c r="H93" s="19"/>
      <c r="I93" s="19"/>
      <c r="J93" s="19"/>
      <c r="K93" s="53"/>
      <c r="L93" s="19"/>
      <c r="M93" s="19"/>
      <c r="N93" s="19"/>
    </row>
    <row r="94" spans="3:14" ht="11.25" customHeight="1">
      <c r="C94" s="51"/>
      <c r="D94" s="19"/>
      <c r="E94" s="19"/>
      <c r="F94" s="19"/>
      <c r="G94" s="19"/>
      <c r="H94" s="19"/>
      <c r="I94" s="19"/>
      <c r="J94" s="19"/>
      <c r="K94" s="53"/>
      <c r="L94" s="19"/>
      <c r="M94" s="19"/>
      <c r="N94" s="19"/>
    </row>
    <row r="95" spans="3:14" ht="11.25" customHeight="1">
      <c r="C95" s="51"/>
      <c r="D95" s="19"/>
      <c r="E95" s="19"/>
      <c r="F95" s="19"/>
      <c r="G95" s="19"/>
      <c r="H95" s="19"/>
      <c r="I95" s="19"/>
      <c r="J95" s="19"/>
      <c r="K95" s="53"/>
      <c r="L95" s="19"/>
      <c r="M95" s="19"/>
      <c r="N95" s="19"/>
    </row>
    <row r="96" spans="3:14" ht="11.25" customHeight="1">
      <c r="C96" s="51"/>
      <c r="D96" s="19"/>
      <c r="E96" s="19"/>
      <c r="F96" s="19"/>
      <c r="G96" s="19"/>
      <c r="H96" s="19"/>
      <c r="I96" s="19"/>
      <c r="J96" s="19"/>
      <c r="K96" s="53"/>
      <c r="L96" s="19"/>
      <c r="M96" s="19"/>
      <c r="N96" s="19"/>
    </row>
    <row r="97" spans="3:14" ht="11.25" customHeight="1">
      <c r="C97" s="51"/>
      <c r="D97" s="19"/>
      <c r="E97" s="19"/>
      <c r="F97" s="19"/>
      <c r="G97" s="19"/>
      <c r="H97" s="19"/>
      <c r="I97" s="19"/>
      <c r="J97" s="19"/>
      <c r="K97" s="53"/>
      <c r="L97" s="19"/>
      <c r="M97" s="19"/>
      <c r="N97" s="19"/>
    </row>
    <row r="98" spans="3:14" ht="11.25" customHeight="1">
      <c r="C98" s="51"/>
      <c r="D98" s="19"/>
      <c r="E98" s="19"/>
      <c r="F98" s="19"/>
      <c r="G98" s="19"/>
      <c r="H98" s="19"/>
      <c r="I98" s="19"/>
      <c r="J98" s="19"/>
      <c r="K98" s="53"/>
      <c r="L98" s="19"/>
      <c r="M98" s="19"/>
      <c r="N98" s="19"/>
    </row>
    <row r="99" spans="3:14" ht="11.25" customHeight="1">
      <c r="C99" s="51"/>
      <c r="D99" s="19"/>
      <c r="E99" s="19"/>
      <c r="F99" s="19"/>
      <c r="G99" s="19"/>
      <c r="H99" s="19"/>
      <c r="I99" s="19"/>
      <c r="J99" s="19"/>
      <c r="K99" s="53"/>
      <c r="L99" s="19"/>
      <c r="M99" s="19"/>
      <c r="N99" s="19"/>
    </row>
    <row r="100" spans="3:14" ht="11.25" customHeight="1">
      <c r="C100" s="51"/>
      <c r="D100" s="19"/>
      <c r="E100" s="19"/>
      <c r="F100" s="19"/>
      <c r="G100" s="19"/>
      <c r="H100" s="19"/>
      <c r="I100" s="19"/>
      <c r="J100" s="19"/>
      <c r="K100" s="53"/>
      <c r="L100" s="19"/>
      <c r="M100" s="19"/>
      <c r="N100" s="19"/>
    </row>
    <row r="101" spans="3:14" ht="11.25" customHeight="1">
      <c r="C101" s="51"/>
      <c r="D101" s="19"/>
      <c r="E101" s="19"/>
      <c r="F101" s="19"/>
      <c r="G101" s="19"/>
      <c r="H101" s="19"/>
      <c r="I101" s="19"/>
      <c r="J101" s="19"/>
      <c r="K101" s="53"/>
      <c r="L101" s="19"/>
      <c r="M101" s="19"/>
      <c r="N101" s="19"/>
    </row>
    <row r="102" spans="1:14" ht="11.25" customHeight="1">
      <c r="A102" s="20" t="s">
        <v>327</v>
      </c>
      <c r="C102" s="51"/>
      <c r="D102" s="103">
        <f>SUM(D103,D116)</f>
        <v>143</v>
      </c>
      <c r="E102" s="103">
        <f>SUM(E103,E116)</f>
        <v>169</v>
      </c>
      <c r="F102" s="103">
        <f>SUM(F103,F116)</f>
        <v>312</v>
      </c>
      <c r="G102" s="103"/>
      <c r="H102" s="103">
        <f>SUM(H103,H116)</f>
        <v>76</v>
      </c>
      <c r="I102" s="103">
        <f>SUM(I103,I116)</f>
        <v>102</v>
      </c>
      <c r="J102" s="103">
        <f>SUM(J103,J116)</f>
        <v>178</v>
      </c>
      <c r="K102" s="103"/>
      <c r="L102" s="103">
        <f>SUM(L103,L116)</f>
        <v>490</v>
      </c>
      <c r="M102" s="19"/>
      <c r="N102" s="19"/>
    </row>
    <row r="103" spans="2:14" ht="11.25" customHeight="1">
      <c r="B103" s="4" t="s">
        <v>136</v>
      </c>
      <c r="C103" s="51"/>
      <c r="D103" s="19">
        <f>SUM(D104:D115)</f>
        <v>125</v>
      </c>
      <c r="E103" s="19">
        <f>SUM(E104:E115)</f>
        <v>141</v>
      </c>
      <c r="F103" s="19">
        <f>SUM(F104:F115)</f>
        <v>266</v>
      </c>
      <c r="G103" s="19"/>
      <c r="H103" s="19">
        <f>SUM(H104:H115)</f>
        <v>38</v>
      </c>
      <c r="I103" s="19">
        <f>SUM(I104:I115)</f>
        <v>68</v>
      </c>
      <c r="J103" s="19">
        <f>SUM(J104:J115)</f>
        <v>106</v>
      </c>
      <c r="K103" s="19"/>
      <c r="L103" s="19">
        <f>SUM(L104:L115)</f>
        <v>372</v>
      </c>
      <c r="M103" s="19"/>
      <c r="N103" s="19"/>
    </row>
    <row r="104" spans="3:14" ht="11.25" customHeight="1">
      <c r="C104" s="51" t="s">
        <v>0</v>
      </c>
      <c r="D104" s="54">
        <v>22</v>
      </c>
      <c r="E104" s="54">
        <v>10</v>
      </c>
      <c r="F104" s="54">
        <v>32</v>
      </c>
      <c r="G104" s="54"/>
      <c r="H104" s="54">
        <v>0</v>
      </c>
      <c r="I104" s="54">
        <v>0</v>
      </c>
      <c r="J104" s="54">
        <v>0</v>
      </c>
      <c r="K104" s="54"/>
      <c r="L104" s="54">
        <v>32</v>
      </c>
      <c r="M104" s="19"/>
      <c r="N104" s="19"/>
    </row>
    <row r="105" spans="3:14" ht="11.25" customHeight="1">
      <c r="C105" s="51" t="s">
        <v>5</v>
      </c>
      <c r="D105" s="19">
        <v>32</v>
      </c>
      <c r="E105" s="19">
        <v>35</v>
      </c>
      <c r="F105" s="19">
        <v>67</v>
      </c>
      <c r="G105" s="19"/>
      <c r="H105" s="19">
        <v>0</v>
      </c>
      <c r="I105" s="19">
        <v>0</v>
      </c>
      <c r="J105" s="19">
        <v>0</v>
      </c>
      <c r="K105" s="19"/>
      <c r="L105" s="19">
        <v>67</v>
      </c>
      <c r="M105" s="19"/>
      <c r="N105" s="19"/>
    </row>
    <row r="106" spans="3:14" ht="11.25" customHeight="1">
      <c r="C106" s="140" t="s">
        <v>260</v>
      </c>
      <c r="D106" s="54">
        <v>7</v>
      </c>
      <c r="E106" s="54">
        <v>10</v>
      </c>
      <c r="F106" s="54">
        <v>17</v>
      </c>
      <c r="G106" s="54"/>
      <c r="H106" s="54">
        <v>4</v>
      </c>
      <c r="I106" s="54">
        <v>12</v>
      </c>
      <c r="J106" s="54">
        <v>16</v>
      </c>
      <c r="K106" s="54"/>
      <c r="L106" s="54">
        <v>33</v>
      </c>
      <c r="M106" s="19"/>
      <c r="N106" s="19"/>
    </row>
    <row r="107" spans="3:12" ht="10.5" customHeight="1">
      <c r="C107" s="51" t="s">
        <v>2</v>
      </c>
      <c r="D107" s="19">
        <v>4</v>
      </c>
      <c r="E107" s="19">
        <v>6</v>
      </c>
      <c r="F107" s="19">
        <v>10</v>
      </c>
      <c r="G107" s="19"/>
      <c r="H107" s="19">
        <v>0</v>
      </c>
      <c r="I107" s="19">
        <v>0</v>
      </c>
      <c r="J107" s="19">
        <v>0</v>
      </c>
      <c r="K107" s="53"/>
      <c r="L107" s="19">
        <v>10</v>
      </c>
    </row>
    <row r="108" spans="3:14" ht="11.25" customHeight="1">
      <c r="C108" s="51" t="s">
        <v>172</v>
      </c>
      <c r="D108" s="19">
        <v>5</v>
      </c>
      <c r="E108" s="19">
        <v>8</v>
      </c>
      <c r="F108" s="19">
        <v>13</v>
      </c>
      <c r="G108" s="19"/>
      <c r="H108" s="19">
        <v>4</v>
      </c>
      <c r="I108" s="19">
        <v>9</v>
      </c>
      <c r="J108" s="19">
        <v>13</v>
      </c>
      <c r="K108" s="53"/>
      <c r="L108" s="19">
        <v>26</v>
      </c>
      <c r="M108" s="19"/>
      <c r="N108" s="19"/>
    </row>
    <row r="109" spans="1:14" ht="11.25" customHeight="1">
      <c r="A109" s="51"/>
      <c r="B109" s="51"/>
      <c r="C109" s="51" t="s">
        <v>40</v>
      </c>
      <c r="D109" s="19">
        <v>0</v>
      </c>
      <c r="E109" s="19">
        <v>0</v>
      </c>
      <c r="F109" s="19">
        <v>0</v>
      </c>
      <c r="G109" s="19"/>
      <c r="H109" s="19">
        <v>9</v>
      </c>
      <c r="I109" s="19">
        <v>12</v>
      </c>
      <c r="J109" s="19">
        <v>21</v>
      </c>
      <c r="K109" s="53"/>
      <c r="L109" s="19">
        <v>21</v>
      </c>
      <c r="M109" s="53"/>
      <c r="N109" s="19"/>
    </row>
    <row r="110" spans="1:14" ht="10.5" customHeight="1">
      <c r="A110" s="51"/>
      <c r="B110" s="51"/>
      <c r="C110" s="51" t="s">
        <v>173</v>
      </c>
      <c r="D110" s="19">
        <v>0</v>
      </c>
      <c r="E110" s="19">
        <v>0</v>
      </c>
      <c r="F110" s="19">
        <v>0</v>
      </c>
      <c r="G110" s="19"/>
      <c r="H110" s="19">
        <v>2</v>
      </c>
      <c r="I110" s="19">
        <v>3</v>
      </c>
      <c r="J110" s="19">
        <v>5</v>
      </c>
      <c r="K110" s="53"/>
      <c r="L110" s="19">
        <v>5</v>
      </c>
      <c r="M110" s="53"/>
      <c r="N110" s="19"/>
    </row>
    <row r="111" spans="1:14" ht="10.5" customHeight="1">
      <c r="A111" s="51"/>
      <c r="B111" s="51"/>
      <c r="C111" s="4" t="s">
        <v>41</v>
      </c>
      <c r="D111" s="19">
        <v>2</v>
      </c>
      <c r="E111" s="19">
        <v>0</v>
      </c>
      <c r="F111" s="19">
        <v>2</v>
      </c>
      <c r="G111" s="19"/>
      <c r="H111" s="19">
        <v>11</v>
      </c>
      <c r="I111" s="19">
        <v>8</v>
      </c>
      <c r="J111" s="19">
        <v>19</v>
      </c>
      <c r="K111" s="19"/>
      <c r="L111" s="19">
        <v>21</v>
      </c>
      <c r="M111" s="53"/>
      <c r="N111" s="19"/>
    </row>
    <row r="112" spans="1:14" ht="10.5" customHeight="1">
      <c r="A112" s="51"/>
      <c r="B112" s="51"/>
      <c r="C112" s="4" t="s">
        <v>183</v>
      </c>
      <c r="D112" s="19">
        <v>6</v>
      </c>
      <c r="E112" s="19">
        <v>26</v>
      </c>
      <c r="F112" s="19">
        <v>32</v>
      </c>
      <c r="G112" s="19"/>
      <c r="H112" s="19">
        <v>0</v>
      </c>
      <c r="I112" s="19">
        <v>0</v>
      </c>
      <c r="J112" s="19">
        <v>0</v>
      </c>
      <c r="K112" s="19"/>
      <c r="L112" s="19">
        <v>32</v>
      </c>
      <c r="M112" s="53"/>
      <c r="N112" s="19"/>
    </row>
    <row r="113" spans="1:14" ht="10.5" customHeight="1">
      <c r="A113" s="51"/>
      <c r="B113" s="51"/>
      <c r="C113" s="4" t="s">
        <v>263</v>
      </c>
      <c r="D113" s="19">
        <v>28</v>
      </c>
      <c r="E113" s="19">
        <v>24</v>
      </c>
      <c r="F113" s="19">
        <v>52</v>
      </c>
      <c r="G113" s="19"/>
      <c r="H113" s="19">
        <v>0</v>
      </c>
      <c r="I113" s="19">
        <v>0</v>
      </c>
      <c r="J113" s="19">
        <v>0</v>
      </c>
      <c r="K113" s="19"/>
      <c r="L113" s="19">
        <v>52</v>
      </c>
      <c r="M113" s="53"/>
      <c r="N113" s="19"/>
    </row>
    <row r="114" spans="1:14" ht="10.5" customHeight="1">
      <c r="A114" s="51"/>
      <c r="B114" s="51"/>
      <c r="C114" s="4" t="s">
        <v>320</v>
      </c>
      <c r="D114" s="19">
        <v>2</v>
      </c>
      <c r="E114" s="19">
        <v>8</v>
      </c>
      <c r="F114" s="19">
        <v>10</v>
      </c>
      <c r="G114" s="19"/>
      <c r="H114" s="19">
        <v>7</v>
      </c>
      <c r="I114" s="19">
        <v>11</v>
      </c>
      <c r="J114" s="19">
        <v>18</v>
      </c>
      <c r="K114" s="19"/>
      <c r="L114" s="19">
        <f>10+18</f>
        <v>28</v>
      </c>
      <c r="M114" s="53"/>
      <c r="N114" s="19"/>
    </row>
    <row r="115" spans="1:14" ht="10.5" customHeight="1">
      <c r="A115" s="51"/>
      <c r="B115" s="51"/>
      <c r="C115" s="4" t="s">
        <v>45</v>
      </c>
      <c r="D115" s="19">
        <v>17</v>
      </c>
      <c r="E115" s="19">
        <v>14</v>
      </c>
      <c r="F115" s="19">
        <v>31</v>
      </c>
      <c r="G115" s="19"/>
      <c r="H115" s="19">
        <v>1</v>
      </c>
      <c r="I115" s="19">
        <v>13</v>
      </c>
      <c r="J115" s="19">
        <v>14</v>
      </c>
      <c r="K115" s="19"/>
      <c r="L115" s="19">
        <v>45</v>
      </c>
      <c r="M115" s="53"/>
      <c r="N115" s="19"/>
    </row>
    <row r="116" spans="1:14" ht="10.5" customHeight="1">
      <c r="A116" s="51"/>
      <c r="B116" s="51" t="s">
        <v>137</v>
      </c>
      <c r="D116" s="19">
        <f>SUM(D117:D124)</f>
        <v>18</v>
      </c>
      <c r="E116" s="19">
        <f>SUM(E117:E124)</f>
        <v>28</v>
      </c>
      <c r="F116" s="19">
        <f>SUM(F117:F124)</f>
        <v>46</v>
      </c>
      <c r="G116" s="19"/>
      <c r="H116" s="19">
        <f>SUM(H117:H124)</f>
        <v>38</v>
      </c>
      <c r="I116" s="19">
        <f>SUM(I117:I124)</f>
        <v>34</v>
      </c>
      <c r="J116" s="19">
        <f>SUM(J117:J124)</f>
        <v>72</v>
      </c>
      <c r="K116" s="19"/>
      <c r="L116" s="19">
        <f>SUM(L117:L124)</f>
        <v>118</v>
      </c>
      <c r="M116" s="53"/>
      <c r="N116" s="19"/>
    </row>
    <row r="117" spans="1:14" ht="10.5" customHeight="1">
      <c r="A117" s="51"/>
      <c r="B117" s="51"/>
      <c r="C117" s="140" t="s">
        <v>260</v>
      </c>
      <c r="D117" s="53">
        <v>1</v>
      </c>
      <c r="E117" s="53">
        <v>2</v>
      </c>
      <c r="F117" s="53">
        <v>3</v>
      </c>
      <c r="G117" s="53"/>
      <c r="H117" s="53">
        <v>3</v>
      </c>
      <c r="I117" s="53">
        <v>3</v>
      </c>
      <c r="J117" s="53">
        <v>6</v>
      </c>
      <c r="K117" s="53"/>
      <c r="L117" s="53">
        <v>9</v>
      </c>
      <c r="M117" s="53"/>
      <c r="N117" s="19"/>
    </row>
    <row r="118" spans="1:14" ht="10.5" customHeight="1">
      <c r="A118" s="51"/>
      <c r="B118" s="51"/>
      <c r="C118" s="51" t="s">
        <v>172</v>
      </c>
      <c r="D118" s="19">
        <v>3</v>
      </c>
      <c r="E118" s="19">
        <v>6</v>
      </c>
      <c r="F118" s="19">
        <v>9</v>
      </c>
      <c r="G118" s="19"/>
      <c r="H118" s="19">
        <v>4</v>
      </c>
      <c r="I118" s="19">
        <v>4</v>
      </c>
      <c r="J118" s="19">
        <v>8</v>
      </c>
      <c r="K118" s="53"/>
      <c r="L118" s="19">
        <v>17</v>
      </c>
      <c r="M118" s="53"/>
      <c r="N118" s="19"/>
    </row>
    <row r="119" spans="1:14" ht="10.5" customHeight="1">
      <c r="A119" s="51"/>
      <c r="B119" s="51"/>
      <c r="C119" s="51" t="s">
        <v>40</v>
      </c>
      <c r="D119" s="19">
        <v>0</v>
      </c>
      <c r="E119" s="19">
        <v>0</v>
      </c>
      <c r="F119" s="19">
        <v>0</v>
      </c>
      <c r="G119" s="19"/>
      <c r="H119" s="19">
        <v>11</v>
      </c>
      <c r="I119" s="19">
        <v>5</v>
      </c>
      <c r="J119" s="19">
        <v>16</v>
      </c>
      <c r="K119" s="53"/>
      <c r="L119" s="19">
        <v>16</v>
      </c>
      <c r="M119" s="53"/>
      <c r="N119" s="19"/>
    </row>
    <row r="120" spans="1:14" ht="10.5" customHeight="1">
      <c r="A120" s="51"/>
      <c r="B120" s="51"/>
      <c r="C120" s="51" t="s">
        <v>173</v>
      </c>
      <c r="D120" s="19">
        <v>1</v>
      </c>
      <c r="E120" s="19">
        <v>0</v>
      </c>
      <c r="F120" s="19">
        <v>1</v>
      </c>
      <c r="G120" s="19"/>
      <c r="H120" s="19">
        <v>5</v>
      </c>
      <c r="I120" s="19">
        <v>4</v>
      </c>
      <c r="J120" s="19">
        <v>9</v>
      </c>
      <c r="K120" s="53"/>
      <c r="L120" s="19">
        <v>10</v>
      </c>
      <c r="M120" s="53"/>
      <c r="N120" s="19"/>
    </row>
    <row r="121" spans="1:14" ht="10.5" customHeight="1">
      <c r="A121" s="51"/>
      <c r="B121" s="51"/>
      <c r="C121" s="51" t="s">
        <v>41</v>
      </c>
      <c r="D121" s="19">
        <v>0</v>
      </c>
      <c r="E121" s="19">
        <v>0</v>
      </c>
      <c r="F121" s="19">
        <v>0</v>
      </c>
      <c r="G121" s="19"/>
      <c r="H121" s="19">
        <v>5</v>
      </c>
      <c r="I121" s="19">
        <v>2</v>
      </c>
      <c r="J121" s="19">
        <v>7</v>
      </c>
      <c r="K121" s="53"/>
      <c r="L121" s="19">
        <v>7</v>
      </c>
      <c r="M121" s="53"/>
      <c r="N121" s="19"/>
    </row>
    <row r="122" spans="1:14" ht="10.5" customHeight="1">
      <c r="A122" s="51"/>
      <c r="B122" s="51"/>
      <c r="C122" s="51" t="s">
        <v>183</v>
      </c>
      <c r="D122" s="19">
        <v>3</v>
      </c>
      <c r="E122" s="19">
        <v>6</v>
      </c>
      <c r="F122" s="19">
        <v>9</v>
      </c>
      <c r="G122" s="19"/>
      <c r="H122" s="19">
        <v>0</v>
      </c>
      <c r="I122" s="19">
        <v>0</v>
      </c>
      <c r="J122" s="19">
        <v>0</v>
      </c>
      <c r="K122" s="53"/>
      <c r="L122" s="19">
        <v>9</v>
      </c>
      <c r="M122" s="53"/>
      <c r="N122" s="19"/>
    </row>
    <row r="123" spans="1:14" ht="10.5" customHeight="1">
      <c r="A123" s="51"/>
      <c r="B123" s="51"/>
      <c r="C123" s="51" t="s">
        <v>263</v>
      </c>
      <c r="D123" s="19">
        <v>4</v>
      </c>
      <c r="E123" s="19">
        <v>9</v>
      </c>
      <c r="F123" s="19">
        <v>13</v>
      </c>
      <c r="G123" s="19"/>
      <c r="H123" s="19">
        <v>6</v>
      </c>
      <c r="I123" s="19">
        <v>9</v>
      </c>
      <c r="J123" s="19">
        <v>15</v>
      </c>
      <c r="K123" s="53"/>
      <c r="L123" s="19">
        <v>28</v>
      </c>
      <c r="M123" s="53"/>
      <c r="N123" s="19"/>
    </row>
    <row r="124" spans="1:14" ht="10.5" customHeight="1">
      <c r="A124" s="51"/>
      <c r="B124" s="51"/>
      <c r="C124" s="4" t="s">
        <v>45</v>
      </c>
      <c r="D124" s="19">
        <v>6</v>
      </c>
      <c r="E124" s="19">
        <v>5</v>
      </c>
      <c r="F124" s="19">
        <v>11</v>
      </c>
      <c r="G124" s="19"/>
      <c r="H124" s="19">
        <v>4</v>
      </c>
      <c r="I124" s="19">
        <v>7</v>
      </c>
      <c r="J124" s="19">
        <v>11</v>
      </c>
      <c r="K124" s="53"/>
      <c r="L124" s="19">
        <v>22</v>
      </c>
      <c r="M124" s="53"/>
      <c r="N124" s="19"/>
    </row>
    <row r="125" spans="1:14" ht="10.5" customHeight="1">
      <c r="A125" s="6"/>
      <c r="B125" s="6"/>
      <c r="C125" s="6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19"/>
    </row>
    <row r="126" spans="4:14" ht="9" customHeight="1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12" customHeight="1">
      <c r="A127" s="4" t="s">
        <v>107</v>
      </c>
      <c r="D127" s="19">
        <f>SUM(D12,D31)</f>
        <v>76</v>
      </c>
      <c r="E127" s="19">
        <f>SUM(E12,E31)</f>
        <v>129</v>
      </c>
      <c r="F127" s="19">
        <f>SUM(D127:E127)</f>
        <v>205</v>
      </c>
      <c r="G127" s="19"/>
      <c r="H127" s="19">
        <f>SUM(H12,H31)</f>
        <v>46</v>
      </c>
      <c r="I127" s="19">
        <f>SUM(I12,I31)</f>
        <v>72</v>
      </c>
      <c r="J127" s="19">
        <f>SUM(H127:I127)</f>
        <v>118</v>
      </c>
      <c r="K127" s="19"/>
      <c r="L127" s="19">
        <f>SUM(F127,J127)</f>
        <v>323</v>
      </c>
      <c r="M127" s="19"/>
      <c r="N127" s="19"/>
    </row>
    <row r="128" spans="1:14" ht="12" customHeight="1">
      <c r="A128" s="4" t="s">
        <v>136</v>
      </c>
      <c r="D128" s="19">
        <f>SUM(D14,D37,D70,D103)</f>
        <v>1315</v>
      </c>
      <c r="E128" s="19">
        <f>SUM(E14,E37,E70,E103)</f>
        <v>990</v>
      </c>
      <c r="F128" s="19">
        <f>SUM(D128:E128)</f>
        <v>2305</v>
      </c>
      <c r="G128" s="19"/>
      <c r="H128" s="19">
        <f>SUM(H14,H37,H70,H103)</f>
        <v>1233</v>
      </c>
      <c r="I128" s="19">
        <f>SUM(I14,I37,I70,I103)</f>
        <v>690</v>
      </c>
      <c r="J128" s="19">
        <f>SUM(H128:I128)</f>
        <v>1923</v>
      </c>
      <c r="K128" s="19"/>
      <c r="L128" s="19">
        <f>SUM(F128,J128)</f>
        <v>4228</v>
      </c>
      <c r="M128" s="19"/>
      <c r="N128" s="19"/>
    </row>
    <row r="129" spans="1:14" ht="12" customHeight="1">
      <c r="A129" s="4" t="s">
        <v>137</v>
      </c>
      <c r="D129" s="19">
        <f>SUM(D22,D57,D84,D116)</f>
        <v>375</v>
      </c>
      <c r="E129" s="19">
        <f>SUM(E22,E57,E84,E116)</f>
        <v>366</v>
      </c>
      <c r="F129" s="19">
        <f>SUM(D129:E129)</f>
        <v>741</v>
      </c>
      <c r="G129" s="19"/>
      <c r="H129" s="19">
        <f>SUM(H22,H57,H84,H116)</f>
        <v>643</v>
      </c>
      <c r="I129" s="19">
        <f>SUM(I22,I57,I84,I116)</f>
        <v>518</v>
      </c>
      <c r="J129" s="19">
        <f>SUM(H129:I129)</f>
        <v>1161</v>
      </c>
      <c r="K129" s="19"/>
      <c r="L129" s="19">
        <f>SUM(F129,J129)</f>
        <v>1902</v>
      </c>
      <c r="M129" s="19"/>
      <c r="N129" s="19"/>
    </row>
    <row r="130" spans="1:14" ht="9" customHeight="1">
      <c r="A130" s="6"/>
      <c r="B130" s="6"/>
      <c r="C130" s="6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19"/>
    </row>
    <row r="131" spans="4:14" ht="9" customHeight="1"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2" ht="12.75">
      <c r="A132" s="20" t="s">
        <v>99</v>
      </c>
      <c r="B132" s="20"/>
      <c r="C132" s="20"/>
      <c r="D132" s="103">
        <f>SUM(D127:D129)</f>
        <v>1766</v>
      </c>
      <c r="E132" s="103">
        <f aca="true" t="shared" si="0" ref="E132:L132">SUM(E127:E129)</f>
        <v>1485</v>
      </c>
      <c r="F132" s="103">
        <f t="shared" si="0"/>
        <v>3251</v>
      </c>
      <c r="G132" s="20"/>
      <c r="H132" s="103">
        <f t="shared" si="0"/>
        <v>1922</v>
      </c>
      <c r="I132" s="103">
        <f t="shared" si="0"/>
        <v>1280</v>
      </c>
      <c r="J132" s="103">
        <f t="shared" si="0"/>
        <v>3202</v>
      </c>
      <c r="K132" s="20"/>
      <c r="L132" s="103">
        <f t="shared" si="0"/>
        <v>6453</v>
      </c>
    </row>
    <row r="133" spans="1:14" ht="9" customHeight="1">
      <c r="A133" s="6"/>
      <c r="B133" s="6"/>
      <c r="C133" s="6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19"/>
    </row>
    <row r="134" spans="4:14" ht="12.75"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ht="12.75">
      <c r="A135" s="9" t="s">
        <v>100</v>
      </c>
      <c r="B135" s="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4:14" ht="12.75"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4:14" ht="12.75"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4:14" ht="12.75"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4:14" ht="12.75"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4:14" ht="12.75"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4:14" ht="12.75"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4:14" ht="12.75"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4:14" ht="12.75"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4:14" ht="12.75"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4:14" ht="12.75"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4:14" ht="12.75"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4:14" ht="12.75"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4:14" ht="12.75"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4:14" ht="12.75"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4:14" ht="12.75"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4:14" ht="12.75"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4:14" ht="12.75"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4:14" ht="12.75"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4:14" ht="12.75"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4:14" ht="12.75"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4:14" ht="12.75"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4:14" ht="12.75"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4:14" ht="12.75"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4:14" ht="12.75"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4:14" ht="12.75"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4:14" ht="12.75"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4:14" ht="12.75"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4:14" ht="12.75"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4:14" ht="12.75"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4:14" ht="12.75"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4:14" ht="12.75"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4:14" ht="12.75"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4:14" ht="12.75"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4:14" ht="12.75"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4:14" ht="12.75"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4:14" ht="12.75"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4:14" ht="12.75"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4:14" ht="12.75"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4:14" ht="12.75"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4:14" ht="12.75"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4:14" ht="12.75"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4:14" ht="12.75"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4:14" ht="12.75"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4:14" ht="12.75"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4:14" ht="12.75"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4:14" ht="12.75"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4:14" ht="12.75"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4:14" ht="12.75"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4:14" ht="12.75"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4:14" ht="12.75"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4:14" ht="12.75"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4:14" ht="12.75"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4:14" ht="12.75"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4:14" ht="12.75"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4:14" ht="12.75"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4:14" ht="12.75"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4:14" ht="12.75"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4:14" ht="12.75"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4:14" ht="12.75"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4:14" ht="12.75"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4:14" ht="12.75"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4:14" ht="12.75"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4:14" ht="12.75"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4:14" ht="12.75"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4:14" ht="12.75"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4:14" ht="12.75"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4:14" ht="12.75"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4:14" ht="12.75"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4:14" ht="12.75"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4:14" ht="12.75"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4:14" ht="12.75"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4:14" ht="12.75"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4:14" ht="12.75"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4:14" ht="12.75"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4:14" ht="12.75"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4:14" ht="12.75"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4:14" ht="12.75"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4:14" ht="12.75"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4:14" ht="12.75"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4:14" ht="12.75"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4:14" ht="12.75"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4:14" ht="12.75"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4:14" ht="12.75"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4:14" ht="12.75"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4:14" ht="12.75"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4:14" ht="12.75"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4:14" ht="12.75"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4:14" ht="12.75"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4:14" ht="12.75"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4:14" ht="12.75"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4:14" ht="12.75"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4:14" ht="12.75"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4:14" ht="12.75"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4:14" ht="12.75"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4:14" ht="12.75"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4:14" ht="12.75"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4:14" ht="12.75"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4:14" ht="12.75"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4:14" ht="12.75"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4:14" ht="12.75"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4:14" ht="12.75"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4:14" ht="12.75"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4:14" ht="12.75"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4:14" ht="12.75"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4:14" ht="12.75"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4:14" ht="12.75"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4:14" ht="12.75"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4:14" ht="12.75"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4:14" ht="12.75"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4:14" ht="12.75"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4:14" ht="12.75"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4:14" ht="12.75"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4:14" ht="12.75"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4:14" ht="12.75"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4:14" ht="12.75"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4:14" ht="12.75"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4:14" ht="12.75"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4:14" ht="12.75"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4:14" ht="12.75"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4:14" ht="12.75"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4:14" ht="12.75"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4:14" ht="12.75"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4:14" ht="12.75"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4:14" ht="12.75"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4:14" ht="12.75"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4:14" ht="12.75"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4:14" ht="12.75"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4:14" ht="12.75"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4:14" ht="12.75"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4:14" ht="12.75"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4:14" ht="12.75"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4:14" ht="12.75"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4:14" ht="12.75"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4:14" ht="12.75"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4:14" ht="12.75"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4:14" ht="12.75"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4:14" ht="12.75"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4:14" ht="12.75"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4:14" ht="12.75"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4:14" ht="12.75"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4:14" ht="12.75"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4:14" ht="12.75"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4:14" ht="12.75"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4:13" ht="12.75"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4:13" ht="12.75"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4:13" ht="12.75">
      <c r="D281" s="19"/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4:13" ht="12.75">
      <c r="D282" s="19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4:13" ht="12.75">
      <c r="D283" s="19"/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4:13" ht="12.75">
      <c r="D284" s="19"/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4:13" ht="12.75"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4:13" ht="12.75"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4:13" ht="12.75"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4:13" ht="12.75"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4:13" ht="12.75"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4:12" ht="12.75"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4:12" ht="12.75"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4:12" ht="12.75"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4:12" ht="12.75"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4:12" ht="12.75"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4:12" ht="12.75"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4:12" ht="12.75"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4:12" ht="12.75"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4:12" ht="12.75"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4:12" ht="12.75"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4:12" ht="12.75"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4:12" ht="12.75"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4:12" ht="12.75"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4:12" ht="12.75"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4:12" ht="12.75"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4:12" ht="12.75"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4:12" ht="12.75"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4:12" ht="12.75"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4:12" ht="12.75"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4:12" ht="12.75"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4:12" ht="12.75"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4:12" ht="12.75"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4:12" ht="12.75"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4:12" ht="12.75"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4:12" ht="12.75"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4:12" ht="12.75"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4:12" ht="12.75">
      <c r="D316" s="19"/>
      <c r="E316" s="19"/>
      <c r="F316" s="19"/>
      <c r="G316" s="19"/>
      <c r="H316" s="19"/>
      <c r="I316" s="19"/>
      <c r="J316" s="19"/>
      <c r="K316" s="19"/>
      <c r="L316" s="19"/>
    </row>
    <row r="317" spans="4:12" ht="12.75"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4:12" ht="12.75"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4:12" ht="12.75"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4:12" ht="12.75"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4:12" ht="12.75"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4:12" ht="12.75"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4:12" ht="12.75"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4:12" ht="12.75"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4:12" ht="12.75">
      <c r="D325" s="19"/>
      <c r="E325" s="19"/>
      <c r="F325" s="19"/>
      <c r="G325" s="19"/>
      <c r="H325" s="19"/>
      <c r="I325" s="19"/>
      <c r="J325" s="19"/>
      <c r="K325" s="19"/>
      <c r="L325" s="19"/>
    </row>
    <row r="326" spans="4:12" ht="12.75"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4:12" ht="12.75"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4:12" ht="12.75"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4:12" ht="12.75"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4:12" ht="12.75">
      <c r="D330" s="19"/>
      <c r="E330" s="19"/>
      <c r="F330" s="19"/>
      <c r="G330" s="19"/>
      <c r="H330" s="19"/>
      <c r="I330" s="19"/>
      <c r="J330" s="19"/>
      <c r="K330" s="19"/>
      <c r="L330" s="19"/>
    </row>
    <row r="331" spans="4:12" ht="12.75">
      <c r="D331" s="19"/>
      <c r="E331" s="19"/>
      <c r="F331" s="19"/>
      <c r="G331" s="19"/>
      <c r="H331" s="19"/>
      <c r="I331" s="19"/>
      <c r="J331" s="19"/>
      <c r="K331" s="19"/>
      <c r="L331" s="19"/>
    </row>
    <row r="332" spans="4:12" ht="12.75">
      <c r="D332" s="19"/>
      <c r="E332" s="19"/>
      <c r="F332" s="19"/>
      <c r="G332" s="19"/>
      <c r="H332" s="19"/>
      <c r="I332" s="19"/>
      <c r="J332" s="19"/>
      <c r="K332" s="19"/>
      <c r="L332" s="19"/>
    </row>
    <row r="333" spans="4:12" ht="12.75">
      <c r="D333" s="19"/>
      <c r="E333" s="19"/>
      <c r="F333" s="19"/>
      <c r="G333" s="19"/>
      <c r="H333" s="19"/>
      <c r="I333" s="19"/>
      <c r="J333" s="19"/>
      <c r="K333" s="19"/>
      <c r="L333" s="19"/>
    </row>
    <row r="334" spans="4:12" ht="12.75">
      <c r="D334" s="19"/>
      <c r="E334" s="19"/>
      <c r="F334" s="19"/>
      <c r="G334" s="19"/>
      <c r="H334" s="19"/>
      <c r="I334" s="19"/>
      <c r="J334" s="19"/>
      <c r="K334" s="19"/>
      <c r="L334" s="19"/>
    </row>
    <row r="335" spans="4:12" ht="12.75">
      <c r="D335" s="19"/>
      <c r="E335" s="19"/>
      <c r="F335" s="19"/>
      <c r="G335" s="19"/>
      <c r="H335" s="19"/>
      <c r="I335" s="19"/>
      <c r="J335" s="19"/>
      <c r="K335" s="19"/>
      <c r="L335" s="19"/>
    </row>
    <row r="336" spans="4:12" ht="12.75">
      <c r="D336" s="19"/>
      <c r="E336" s="19"/>
      <c r="F336" s="19"/>
      <c r="G336" s="19"/>
      <c r="H336" s="19"/>
      <c r="I336" s="19"/>
      <c r="J336" s="19"/>
      <c r="K336" s="19"/>
      <c r="L336" s="19"/>
    </row>
    <row r="337" spans="4:12" ht="12.75"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4:12" ht="12.75"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4:12" ht="12.75"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4:12" ht="12.75"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4:12" ht="12.75"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4:12" ht="12.75"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4:12" ht="12.75"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4:12" ht="12.75"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4:12" ht="12.75"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4:12" ht="12.75"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4:12" ht="12.75"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4:12" ht="12.75"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4:12" ht="12.75"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4:12" ht="12.75">
      <c r="D350" s="19"/>
      <c r="E350" s="19"/>
      <c r="F350" s="19"/>
      <c r="G350" s="19"/>
      <c r="H350" s="19"/>
      <c r="I350" s="19"/>
      <c r="J350" s="19"/>
      <c r="K350" s="19"/>
      <c r="L350" s="19"/>
    </row>
    <row r="351" spans="4:12" ht="12.75"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4:12" ht="12.75">
      <c r="D352" s="19"/>
      <c r="E352" s="19"/>
      <c r="F352" s="19"/>
      <c r="G352" s="19"/>
      <c r="H352" s="19"/>
      <c r="I352" s="19"/>
      <c r="J352" s="19"/>
      <c r="K352" s="19"/>
      <c r="L352" s="19"/>
    </row>
    <row r="353" spans="4:12" ht="12.75">
      <c r="D353" s="19"/>
      <c r="E353" s="19"/>
      <c r="F353" s="19"/>
      <c r="G353" s="19"/>
      <c r="H353" s="19"/>
      <c r="I353" s="19"/>
      <c r="J353" s="19"/>
      <c r="K353" s="19"/>
      <c r="L353" s="19"/>
    </row>
    <row r="354" spans="4:12" ht="12.75">
      <c r="D354" s="19"/>
      <c r="E354" s="19"/>
      <c r="F354" s="19"/>
      <c r="G354" s="19"/>
      <c r="H354" s="19"/>
      <c r="I354" s="19"/>
      <c r="J354" s="19"/>
      <c r="K354" s="19"/>
      <c r="L354" s="19"/>
    </row>
    <row r="355" spans="4:12" ht="12.75">
      <c r="D355" s="19"/>
      <c r="E355" s="19"/>
      <c r="F355" s="19"/>
      <c r="G355" s="19"/>
      <c r="H355" s="19"/>
      <c r="I355" s="19"/>
      <c r="J355" s="19"/>
      <c r="K355" s="19"/>
      <c r="L355" s="19"/>
    </row>
    <row r="356" spans="4:12" ht="12.75">
      <c r="D356" s="19"/>
      <c r="E356" s="19"/>
      <c r="F356" s="19"/>
      <c r="G356" s="19"/>
      <c r="H356" s="19"/>
      <c r="I356" s="19"/>
      <c r="J356" s="19"/>
      <c r="K356" s="19"/>
      <c r="L356" s="19"/>
    </row>
    <row r="357" spans="4:12" ht="12.75">
      <c r="D357" s="19"/>
      <c r="E357" s="19"/>
      <c r="F357" s="19"/>
      <c r="G357" s="19"/>
      <c r="H357" s="19"/>
      <c r="I357" s="19"/>
      <c r="J357" s="19"/>
      <c r="K357" s="19"/>
      <c r="L357" s="19"/>
    </row>
    <row r="358" spans="4:12" ht="12.75"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4:12" ht="12.75"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4:12" ht="12.75"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4:12" ht="12.75">
      <c r="D361" s="19"/>
      <c r="E361" s="19"/>
      <c r="F361" s="19"/>
      <c r="G361" s="19"/>
      <c r="H361" s="19"/>
      <c r="I361" s="19"/>
      <c r="J361" s="19"/>
      <c r="K361" s="19"/>
      <c r="L361" s="19"/>
    </row>
    <row r="362" spans="4:12" ht="12.75">
      <c r="D362" s="19"/>
      <c r="E362" s="19"/>
      <c r="F362" s="19"/>
      <c r="G362" s="19"/>
      <c r="H362" s="19"/>
      <c r="I362" s="19"/>
      <c r="J362" s="19"/>
      <c r="K362" s="19"/>
      <c r="L362" s="19"/>
    </row>
    <row r="363" spans="4:12" ht="12.75">
      <c r="D363" s="19"/>
      <c r="E363" s="19"/>
      <c r="F363" s="19"/>
      <c r="G363" s="19"/>
      <c r="H363" s="19"/>
      <c r="I363" s="19"/>
      <c r="J363" s="19"/>
      <c r="K363" s="19"/>
      <c r="L363" s="19"/>
    </row>
    <row r="364" spans="4:12" ht="12.75">
      <c r="D364" s="19"/>
      <c r="E364" s="19"/>
      <c r="F364" s="19"/>
      <c r="G364" s="19"/>
      <c r="H364" s="19"/>
      <c r="I364" s="19"/>
      <c r="J364" s="19"/>
      <c r="K364" s="19"/>
      <c r="L364" s="19"/>
    </row>
    <row r="365" spans="4:12" ht="12.75">
      <c r="D365" s="19"/>
      <c r="E365" s="19"/>
      <c r="F365" s="19"/>
      <c r="G365" s="19"/>
      <c r="H365" s="19"/>
      <c r="I365" s="19"/>
      <c r="J365" s="19"/>
      <c r="K365" s="19"/>
      <c r="L365" s="19"/>
    </row>
    <row r="366" spans="4:12" ht="12.75"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4:12" ht="12.75"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4:12" ht="12.75"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4:12" ht="12.75"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4:12" ht="12.75">
      <c r="D370" s="19"/>
      <c r="E370" s="19"/>
      <c r="F370" s="19"/>
      <c r="G370" s="19"/>
      <c r="H370" s="19"/>
      <c r="I370" s="19"/>
      <c r="J370" s="19"/>
      <c r="K370" s="19"/>
      <c r="L370" s="19"/>
    </row>
    <row r="371" spans="4:12" ht="12.75">
      <c r="D371" s="19"/>
      <c r="E371" s="19"/>
      <c r="F371" s="19"/>
      <c r="G371" s="19"/>
      <c r="H371" s="19"/>
      <c r="I371" s="19"/>
      <c r="J371" s="19"/>
      <c r="K371" s="19"/>
      <c r="L371" s="19"/>
    </row>
    <row r="372" spans="4:12" ht="12.75">
      <c r="D372" s="19"/>
      <c r="E372" s="19"/>
      <c r="F372" s="19"/>
      <c r="G372" s="19"/>
      <c r="H372" s="19"/>
      <c r="I372" s="19"/>
      <c r="J372" s="19"/>
      <c r="K372" s="19"/>
      <c r="L372" s="19"/>
    </row>
    <row r="373" spans="4:12" ht="12.75">
      <c r="D373" s="19"/>
      <c r="E373" s="19"/>
      <c r="F373" s="19"/>
      <c r="G373" s="19"/>
      <c r="H373" s="19"/>
      <c r="I373" s="19"/>
      <c r="J373" s="19"/>
      <c r="K373" s="19"/>
      <c r="L373" s="19"/>
    </row>
    <row r="374" spans="4:12" ht="12.75">
      <c r="D374" s="19"/>
      <c r="E374" s="19"/>
      <c r="F374" s="19"/>
      <c r="G374" s="19"/>
      <c r="H374" s="19"/>
      <c r="I374" s="19"/>
      <c r="J374" s="19"/>
      <c r="K374" s="19"/>
      <c r="L374" s="19"/>
    </row>
    <row r="375" spans="4:12" ht="12.75">
      <c r="D375" s="19"/>
      <c r="E375" s="19"/>
      <c r="F375" s="19"/>
      <c r="G375" s="19"/>
      <c r="H375" s="19"/>
      <c r="I375" s="19"/>
      <c r="J375" s="19"/>
      <c r="K375" s="19"/>
      <c r="L375" s="19"/>
    </row>
    <row r="376" spans="4:12" ht="12.75">
      <c r="D376" s="19"/>
      <c r="E376" s="19"/>
      <c r="F376" s="19"/>
      <c r="G376" s="19"/>
      <c r="H376" s="19"/>
      <c r="I376" s="19"/>
      <c r="J376" s="19"/>
      <c r="K376" s="19"/>
      <c r="L376" s="19"/>
    </row>
    <row r="377" spans="4:12" ht="12.75">
      <c r="D377" s="19"/>
      <c r="E377" s="19"/>
      <c r="F377" s="19"/>
      <c r="G377" s="19"/>
      <c r="H377" s="19"/>
      <c r="I377" s="19"/>
      <c r="J377" s="19"/>
      <c r="K377" s="19"/>
      <c r="L377" s="19"/>
    </row>
    <row r="378" spans="4:12" ht="12.75"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4:12" ht="12.75">
      <c r="D379" s="19"/>
      <c r="E379" s="19"/>
      <c r="F379" s="19"/>
      <c r="G379" s="19"/>
      <c r="H379" s="19"/>
      <c r="I379" s="19"/>
      <c r="J379" s="19"/>
      <c r="K379" s="19"/>
      <c r="L379" s="19"/>
    </row>
    <row r="380" spans="4:12" ht="12.75">
      <c r="D380" s="19"/>
      <c r="E380" s="19"/>
      <c r="F380" s="19"/>
      <c r="G380" s="19"/>
      <c r="H380" s="19"/>
      <c r="I380" s="19"/>
      <c r="J380" s="19"/>
      <c r="K380" s="19"/>
      <c r="L380" s="19"/>
    </row>
    <row r="381" spans="4:12" ht="12.75">
      <c r="D381" s="19"/>
      <c r="E381" s="19"/>
      <c r="F381" s="19"/>
      <c r="G381" s="19"/>
      <c r="H381" s="19"/>
      <c r="I381" s="19"/>
      <c r="J381" s="19"/>
      <c r="K381" s="19"/>
      <c r="L381" s="19"/>
    </row>
    <row r="382" spans="4:12" ht="12.75">
      <c r="D382" s="19"/>
      <c r="E382" s="19"/>
      <c r="F382" s="19"/>
      <c r="G382" s="19"/>
      <c r="H382" s="19"/>
      <c r="I382" s="19"/>
      <c r="J382" s="19"/>
      <c r="K382" s="19"/>
      <c r="L382" s="19"/>
    </row>
    <row r="383" spans="4:12" ht="12.75">
      <c r="D383" s="19"/>
      <c r="E383" s="19"/>
      <c r="F383" s="19"/>
      <c r="G383" s="19"/>
      <c r="H383" s="19"/>
      <c r="I383" s="19"/>
      <c r="J383" s="19"/>
      <c r="K383" s="19"/>
      <c r="L383" s="19"/>
    </row>
    <row r="384" spans="4:12" ht="12.75">
      <c r="D384" s="19"/>
      <c r="E384" s="19"/>
      <c r="F384" s="19"/>
      <c r="G384" s="19"/>
      <c r="H384" s="19"/>
      <c r="I384" s="19"/>
      <c r="J384" s="19"/>
      <c r="K384" s="19"/>
      <c r="L384" s="19"/>
    </row>
    <row r="385" spans="4:12" ht="12.75">
      <c r="D385" s="19"/>
      <c r="E385" s="19"/>
      <c r="F385" s="19"/>
      <c r="G385" s="19"/>
      <c r="H385" s="19"/>
      <c r="I385" s="19"/>
      <c r="J385" s="19"/>
      <c r="K385" s="19"/>
      <c r="L385" s="19"/>
    </row>
    <row r="386" spans="4:12" ht="12.75">
      <c r="D386" s="19"/>
      <c r="E386" s="19"/>
      <c r="F386" s="19"/>
      <c r="G386" s="19"/>
      <c r="H386" s="19"/>
      <c r="I386" s="19"/>
      <c r="J386" s="19"/>
      <c r="K386" s="19"/>
      <c r="L386" s="19"/>
    </row>
    <row r="387" spans="4:12" ht="12.75"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4:12" ht="12.75"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4:12" ht="12.75"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4:12" ht="12.75"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4:12" ht="12.75"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4:12" ht="12.75"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4:12" ht="12.75"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4:12" ht="12.75"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4:12" ht="12.75"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4:12" ht="12.75"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4:12" ht="12.75"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4:12" ht="12.75"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4:12" ht="12.75"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4:12" ht="12.75"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4:12" ht="12.75"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4:12" ht="12.75"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4:12" ht="12.75"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4:12" ht="12.75"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4:12" ht="12.75"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4:12" ht="12.75"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4:12" ht="12.75"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4:12" ht="12.75"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4:12" ht="12.75"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4:12" ht="12.75">
      <c r="D410" s="19"/>
      <c r="E410" s="19"/>
      <c r="F410" s="19"/>
      <c r="G410" s="19"/>
      <c r="H410" s="19"/>
      <c r="I410" s="19"/>
      <c r="J410" s="19"/>
      <c r="K410" s="19"/>
      <c r="L410" s="19"/>
    </row>
    <row r="411" spans="4:12" ht="12.75">
      <c r="D411" s="19"/>
      <c r="E411" s="19"/>
      <c r="F411" s="19"/>
      <c r="G411" s="19"/>
      <c r="H411" s="19"/>
      <c r="I411" s="19"/>
      <c r="J411" s="19"/>
      <c r="K411" s="19"/>
      <c r="L411" s="19"/>
    </row>
    <row r="412" spans="4:12" ht="12.75">
      <c r="D412" s="19"/>
      <c r="E412" s="19"/>
      <c r="F412" s="19"/>
      <c r="G412" s="19"/>
      <c r="H412" s="19"/>
      <c r="I412" s="19"/>
      <c r="J412" s="19"/>
      <c r="K412" s="19"/>
      <c r="L412" s="19"/>
    </row>
    <row r="413" spans="4:12" ht="12.75"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4:12" ht="12.75"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4:12" ht="12.75">
      <c r="D415" s="19"/>
      <c r="E415" s="19"/>
      <c r="F415" s="19"/>
      <c r="G415" s="19"/>
      <c r="H415" s="19"/>
      <c r="I415" s="19"/>
      <c r="J415" s="19"/>
      <c r="K415" s="19"/>
      <c r="L415" s="19"/>
    </row>
    <row r="416" spans="4:12" ht="12.75">
      <c r="D416" s="19"/>
      <c r="E416" s="19"/>
      <c r="F416" s="19"/>
      <c r="G416" s="19"/>
      <c r="H416" s="19"/>
      <c r="I416" s="19"/>
      <c r="J416" s="19"/>
      <c r="K416" s="19"/>
      <c r="L416" s="19"/>
    </row>
    <row r="417" spans="4:12" ht="12.75">
      <c r="D417" s="19"/>
      <c r="E417" s="19"/>
      <c r="F417" s="19"/>
      <c r="G417" s="19"/>
      <c r="H417" s="19"/>
      <c r="I417" s="19"/>
      <c r="J417" s="19"/>
      <c r="K417" s="19"/>
      <c r="L417" s="19"/>
    </row>
    <row r="418" spans="4:12" ht="12.75"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4:12" ht="12.75"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4:12" ht="12.75"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4:12" ht="12.75">
      <c r="D421" s="19"/>
      <c r="E421" s="19"/>
      <c r="F421" s="19"/>
      <c r="G421" s="19"/>
      <c r="H421" s="19"/>
      <c r="I421" s="19"/>
      <c r="J421" s="19"/>
      <c r="K421" s="19"/>
      <c r="L421" s="19"/>
    </row>
    <row r="422" spans="4:12" ht="12.75">
      <c r="D422" s="19"/>
      <c r="E422" s="19"/>
      <c r="F422" s="19"/>
      <c r="G422" s="19"/>
      <c r="H422" s="19"/>
      <c r="I422" s="19"/>
      <c r="J422" s="19"/>
      <c r="K422" s="19"/>
      <c r="L422" s="19"/>
    </row>
    <row r="423" spans="4:12" ht="12.75">
      <c r="D423" s="19"/>
      <c r="E423" s="19"/>
      <c r="F423" s="19"/>
      <c r="G423" s="19"/>
      <c r="H423" s="19"/>
      <c r="I423" s="19"/>
      <c r="J423" s="19"/>
      <c r="K423" s="19"/>
      <c r="L423" s="19"/>
    </row>
    <row r="424" spans="4:12" ht="12.75">
      <c r="D424" s="19"/>
      <c r="E424" s="19"/>
      <c r="F424" s="19"/>
      <c r="G424" s="19"/>
      <c r="H424" s="19"/>
      <c r="I424" s="19"/>
      <c r="J424" s="19"/>
      <c r="K424" s="19"/>
      <c r="L424" s="19"/>
    </row>
    <row r="425" spans="4:12" ht="12.75">
      <c r="D425" s="19"/>
      <c r="E425" s="19"/>
      <c r="F425" s="19"/>
      <c r="G425" s="19"/>
      <c r="H425" s="19"/>
      <c r="I425" s="19"/>
      <c r="J425" s="19"/>
      <c r="K425" s="19"/>
      <c r="L425" s="19"/>
    </row>
    <row r="426" spans="4:12" ht="12.75">
      <c r="D426" s="19"/>
      <c r="E426" s="19"/>
      <c r="F426" s="19"/>
      <c r="G426" s="19"/>
      <c r="H426" s="19"/>
      <c r="I426" s="19"/>
      <c r="J426" s="19"/>
      <c r="K426" s="19"/>
      <c r="L426" s="19"/>
    </row>
    <row r="427" spans="4:12" ht="12.75">
      <c r="D427" s="19"/>
      <c r="E427" s="19"/>
      <c r="F427" s="19"/>
      <c r="G427" s="19"/>
      <c r="H427" s="19"/>
      <c r="I427" s="19"/>
      <c r="J427" s="19"/>
      <c r="K427" s="19"/>
      <c r="L427" s="19"/>
    </row>
    <row r="428" spans="4:12" ht="12.75"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4:12" ht="12.75"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4:12" ht="12.75">
      <c r="D430" s="19"/>
      <c r="E430" s="19"/>
      <c r="F430" s="19"/>
      <c r="G430" s="19"/>
      <c r="H430" s="19"/>
      <c r="I430" s="19"/>
      <c r="J430" s="19"/>
      <c r="K430" s="19"/>
      <c r="L430" s="19"/>
    </row>
    <row r="431" spans="4:12" ht="12.75">
      <c r="D431" s="19"/>
      <c r="E431" s="19"/>
      <c r="F431" s="19"/>
      <c r="G431" s="19"/>
      <c r="H431" s="19"/>
      <c r="I431" s="19"/>
      <c r="J431" s="19"/>
      <c r="K431" s="19"/>
      <c r="L431" s="19"/>
    </row>
    <row r="432" spans="4:12" ht="12.75">
      <c r="D432" s="19"/>
      <c r="E432" s="19"/>
      <c r="F432" s="19"/>
      <c r="G432" s="19"/>
      <c r="H432" s="19"/>
      <c r="I432" s="19"/>
      <c r="J432" s="19"/>
      <c r="K432" s="19"/>
      <c r="L432" s="19"/>
    </row>
    <row r="433" spans="4:12" ht="12.75">
      <c r="D433" s="19"/>
      <c r="E433" s="19"/>
      <c r="F433" s="19"/>
      <c r="G433" s="19"/>
      <c r="H433" s="19"/>
      <c r="I433" s="19"/>
      <c r="J433" s="19"/>
      <c r="K433" s="19"/>
      <c r="L433" s="19"/>
    </row>
    <row r="434" spans="4:12" ht="12.75">
      <c r="D434" s="19"/>
      <c r="E434" s="19"/>
      <c r="F434" s="19"/>
      <c r="G434" s="19"/>
      <c r="H434" s="19"/>
      <c r="I434" s="19"/>
      <c r="J434" s="19"/>
      <c r="K434" s="19"/>
      <c r="L434" s="19"/>
    </row>
    <row r="435" spans="4:12" ht="12.75">
      <c r="D435" s="19"/>
      <c r="E435" s="19"/>
      <c r="F435" s="19"/>
      <c r="G435" s="19"/>
      <c r="H435" s="19"/>
      <c r="I435" s="19"/>
      <c r="J435" s="19"/>
      <c r="K435" s="19"/>
      <c r="L435" s="19"/>
    </row>
    <row r="436" spans="4:12" ht="12.75">
      <c r="D436" s="19"/>
      <c r="E436" s="19"/>
      <c r="F436" s="19"/>
      <c r="G436" s="19"/>
      <c r="H436" s="19"/>
      <c r="I436" s="19"/>
      <c r="J436" s="19"/>
      <c r="K436" s="19"/>
      <c r="L436" s="19"/>
    </row>
    <row r="437" spans="4:12" ht="12.75">
      <c r="D437" s="19"/>
      <c r="E437" s="19"/>
      <c r="F437" s="19"/>
      <c r="G437" s="19"/>
      <c r="H437" s="19"/>
      <c r="I437" s="19"/>
      <c r="J437" s="19"/>
      <c r="K437" s="19"/>
      <c r="L437" s="19"/>
    </row>
    <row r="438" spans="4:12" ht="12.75"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4:12" ht="12.75"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4:12" ht="12.75">
      <c r="D440" s="19"/>
      <c r="E440" s="19"/>
      <c r="F440" s="19"/>
      <c r="G440" s="19"/>
      <c r="H440" s="19"/>
      <c r="I440" s="19"/>
      <c r="J440" s="19"/>
      <c r="K440" s="19"/>
      <c r="L440" s="19"/>
    </row>
    <row r="441" spans="4:12" ht="12.75">
      <c r="D441" s="19"/>
      <c r="E441" s="19"/>
      <c r="F441" s="19"/>
      <c r="G441" s="19"/>
      <c r="H441" s="19"/>
      <c r="I441" s="19"/>
      <c r="J441" s="19"/>
      <c r="K441" s="19"/>
      <c r="L441" s="19"/>
    </row>
    <row r="442" spans="4:12" ht="12.75">
      <c r="D442" s="19"/>
      <c r="E442" s="19"/>
      <c r="F442" s="19"/>
      <c r="G442" s="19"/>
      <c r="H442" s="19"/>
      <c r="I442" s="19"/>
      <c r="J442" s="19"/>
      <c r="K442" s="19"/>
      <c r="L442" s="19"/>
    </row>
    <row r="443" spans="4:12" ht="12.75">
      <c r="D443" s="19"/>
      <c r="E443" s="19"/>
      <c r="F443" s="19"/>
      <c r="G443" s="19"/>
      <c r="H443" s="19"/>
      <c r="I443" s="19"/>
      <c r="J443" s="19"/>
      <c r="K443" s="19"/>
      <c r="L443" s="19"/>
    </row>
    <row r="444" spans="4:12" ht="12.75">
      <c r="D444" s="19"/>
      <c r="E444" s="19"/>
      <c r="F444" s="19"/>
      <c r="G444" s="19"/>
      <c r="H444" s="19"/>
      <c r="I444" s="19"/>
      <c r="J444" s="19"/>
      <c r="K444" s="19"/>
      <c r="L444" s="19"/>
    </row>
    <row r="445" spans="4:12" ht="12.75">
      <c r="D445" s="19"/>
      <c r="E445" s="19"/>
      <c r="F445" s="19"/>
      <c r="G445" s="19"/>
      <c r="H445" s="19"/>
      <c r="I445" s="19"/>
      <c r="J445" s="19"/>
      <c r="K445" s="19"/>
      <c r="L445" s="19"/>
    </row>
    <row r="446" spans="4:12" ht="12.75">
      <c r="D446" s="19"/>
      <c r="E446" s="19"/>
      <c r="F446" s="19"/>
      <c r="G446" s="19"/>
      <c r="H446" s="19"/>
      <c r="I446" s="19"/>
      <c r="J446" s="19"/>
      <c r="K446" s="19"/>
      <c r="L446" s="19"/>
    </row>
    <row r="447" spans="4:12" ht="12.75">
      <c r="D447" s="19"/>
      <c r="E447" s="19"/>
      <c r="F447" s="19"/>
      <c r="G447" s="19"/>
      <c r="H447" s="19"/>
      <c r="I447" s="19"/>
      <c r="J447" s="19"/>
      <c r="K447" s="19"/>
      <c r="L447" s="19"/>
    </row>
    <row r="448" spans="4:12" ht="12.75"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4:12" ht="12.75"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4:12" ht="12.75">
      <c r="D450" s="19"/>
      <c r="E450" s="19"/>
      <c r="F450" s="19"/>
      <c r="G450" s="19"/>
      <c r="H450" s="19"/>
      <c r="I450" s="19"/>
      <c r="J450" s="19"/>
      <c r="K450" s="19"/>
      <c r="L450" s="19"/>
    </row>
    <row r="451" spans="4:12" ht="12.75">
      <c r="D451" s="19"/>
      <c r="E451" s="19"/>
      <c r="F451" s="19"/>
      <c r="G451" s="19"/>
      <c r="H451" s="19"/>
      <c r="I451" s="19"/>
      <c r="J451" s="19"/>
      <c r="K451" s="19"/>
      <c r="L451" s="19"/>
    </row>
    <row r="452" spans="4:12" ht="12.75">
      <c r="D452" s="19"/>
      <c r="E452" s="19"/>
      <c r="F452" s="19"/>
      <c r="G452" s="19"/>
      <c r="H452" s="19"/>
      <c r="I452" s="19"/>
      <c r="J452" s="19"/>
      <c r="K452" s="19"/>
      <c r="L452" s="19"/>
    </row>
    <row r="453" spans="4:12" ht="12.75">
      <c r="D453" s="19"/>
      <c r="E453" s="19"/>
      <c r="F453" s="19"/>
      <c r="G453" s="19"/>
      <c r="H453" s="19"/>
      <c r="I453" s="19"/>
      <c r="J453" s="19"/>
      <c r="K453" s="19"/>
      <c r="L453" s="19"/>
    </row>
  </sheetData>
  <mergeCells count="2">
    <mergeCell ref="A4:L4"/>
    <mergeCell ref="A1:L1"/>
  </mergeCells>
  <printOptions horizontalCentered="1"/>
  <pageMargins left="0.5118110236220472" right="0.5118110236220472" top="0.3937007874015748" bottom="0.1968503937007874" header="0.1968503937007874" footer="0.1968503937007874"/>
  <pageSetup horizontalDpi="600" verticalDpi="600" orientation="landscape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2"/>
  <dimension ref="A1:K430"/>
  <sheetViews>
    <sheetView zoomScale="75" zoomScaleNormal="75" workbookViewId="0" topLeftCell="A10">
      <selection activeCell="M24" sqref="M24"/>
    </sheetView>
  </sheetViews>
  <sheetFormatPr defaultColWidth="11.421875" defaultRowHeight="12.75"/>
  <cols>
    <col min="1" max="1" width="23.140625" style="4" customWidth="1"/>
    <col min="2" max="2" width="8.28125" style="4" bestFit="1" customWidth="1"/>
    <col min="3" max="3" width="6.7109375" style="4" customWidth="1"/>
    <col min="4" max="4" width="7.421875" style="4" customWidth="1"/>
    <col min="5" max="5" width="4.140625" style="4" customWidth="1"/>
    <col min="6" max="7" width="6.7109375" style="4" customWidth="1"/>
    <col min="8" max="8" width="7.421875" style="4" customWidth="1"/>
    <col min="9" max="9" width="1.7109375" style="4" customWidth="1"/>
    <col min="10" max="10" width="7.421875" style="4" customWidth="1"/>
    <col min="11" max="11" width="0.85546875" style="4" customWidth="1"/>
    <col min="12" max="13" width="6.57421875" style="4" customWidth="1"/>
    <col min="14" max="16384" width="11.421875" style="4" customWidth="1"/>
  </cols>
  <sheetData>
    <row r="1" spans="1:10" ht="12.75">
      <c r="A1" s="160" t="s">
        <v>330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3.5" customHeight="1">
      <c r="A2" s="2" t="s">
        <v>306</v>
      </c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>
      <c r="A3" s="162" t="s">
        <v>109</v>
      </c>
      <c r="B3" s="162"/>
      <c r="C3" s="162"/>
      <c r="D3" s="162"/>
      <c r="E3" s="162"/>
      <c r="F3" s="162"/>
      <c r="G3" s="162"/>
      <c r="H3" s="162"/>
      <c r="I3" s="162"/>
      <c r="J3" s="162"/>
      <c r="K3" s="156"/>
    </row>
    <row r="5" spans="1:1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2:11" ht="9.75" customHeight="1">
      <c r="B6" s="8" t="s">
        <v>87</v>
      </c>
      <c r="C6" s="8"/>
      <c r="D6" s="8"/>
      <c r="E6" s="9"/>
      <c r="F6" s="8" t="s">
        <v>88</v>
      </c>
      <c r="G6" s="3"/>
      <c r="H6" s="8"/>
      <c r="I6" s="9"/>
      <c r="J6" s="8" t="s">
        <v>105</v>
      </c>
      <c r="K6" s="3"/>
    </row>
    <row r="7" spans="2:11" ht="9.75" customHeight="1">
      <c r="B7" s="11" t="s">
        <v>102</v>
      </c>
      <c r="C7" s="10" t="s">
        <v>103</v>
      </c>
      <c r="D7" s="11" t="s">
        <v>92</v>
      </c>
      <c r="E7" s="9"/>
      <c r="F7" s="11" t="s">
        <v>102</v>
      </c>
      <c r="G7" s="10" t="s">
        <v>103</v>
      </c>
      <c r="H7" s="11" t="s">
        <v>92</v>
      </c>
      <c r="I7" s="50"/>
      <c r="J7" s="8" t="s">
        <v>106</v>
      </c>
      <c r="K7" s="3"/>
    </row>
    <row r="8" spans="1:11" ht="9" customHeight="1">
      <c r="A8" s="6"/>
      <c r="B8" s="15"/>
      <c r="C8" s="15"/>
      <c r="D8" s="15"/>
      <c r="E8" s="15"/>
      <c r="F8" s="15"/>
      <c r="G8" s="15"/>
      <c r="H8" s="15"/>
      <c r="I8" s="15"/>
      <c r="J8" s="15"/>
      <c r="K8" s="6"/>
    </row>
    <row r="9" spans="1:11" ht="11.2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0" ht="14.25">
      <c r="A10" s="4" t="s">
        <v>307</v>
      </c>
      <c r="B10" s="19">
        <f>1384+76+87</f>
        <v>1547</v>
      </c>
      <c r="C10" s="19">
        <f>1125+129+13</f>
        <v>1267</v>
      </c>
      <c r="D10" s="19">
        <f>SUM(B10:C10)</f>
        <v>2814</v>
      </c>
      <c r="E10" s="19"/>
      <c r="F10" s="19">
        <f>2850+46+8</f>
        <v>2904</v>
      </c>
      <c r="G10" s="19">
        <f>1995+72+2</f>
        <v>2069</v>
      </c>
      <c r="H10" s="19">
        <f>SUM(F10:G10)</f>
        <v>4973</v>
      </c>
      <c r="I10" s="19"/>
      <c r="J10" s="19">
        <f>SUM(D10,H10)</f>
        <v>7787</v>
      </c>
    </row>
    <row r="11" spans="1:10" ht="12.75">
      <c r="A11" s="4" t="s">
        <v>136</v>
      </c>
      <c r="B11" s="19">
        <f>22+1315</f>
        <v>1337</v>
      </c>
      <c r="C11" s="19">
        <f>14+990</f>
        <v>1004</v>
      </c>
      <c r="D11" s="19">
        <f>SUM(B11:C11)</f>
        <v>2341</v>
      </c>
      <c r="E11" s="19"/>
      <c r="F11" s="19">
        <f>1287+1233</f>
        <v>2520</v>
      </c>
      <c r="G11" s="19">
        <f>952+690</f>
        <v>1642</v>
      </c>
      <c r="H11" s="19">
        <f>SUM(F11:G11)</f>
        <v>4162</v>
      </c>
      <c r="I11" s="19"/>
      <c r="J11" s="19">
        <f>SUM(D11,H11)</f>
        <v>6503</v>
      </c>
    </row>
    <row r="12" spans="1:10" ht="12.75">
      <c r="A12" s="4" t="s">
        <v>137</v>
      </c>
      <c r="B12" s="19">
        <f>27+375</f>
        <v>402</v>
      </c>
      <c r="C12" s="19">
        <f>10+366</f>
        <v>376</v>
      </c>
      <c r="D12" s="19">
        <f>SUM(B12:C12)</f>
        <v>778</v>
      </c>
      <c r="E12" s="19"/>
      <c r="F12" s="19">
        <f>641+643</f>
        <v>1284</v>
      </c>
      <c r="G12" s="19">
        <f>400+518</f>
        <v>918</v>
      </c>
      <c r="H12" s="19">
        <f>SUM(F12:G12)</f>
        <v>2202</v>
      </c>
      <c r="I12" s="19"/>
      <c r="J12" s="19">
        <f>SUM(D12,H12)</f>
        <v>2980</v>
      </c>
    </row>
    <row r="13" spans="1:11" ht="12.75">
      <c r="A13" s="6"/>
      <c r="B13" s="40"/>
      <c r="C13" s="40"/>
      <c r="D13" s="40"/>
      <c r="E13" s="40"/>
      <c r="F13" s="40"/>
      <c r="G13" s="40"/>
      <c r="H13" s="40"/>
      <c r="I13" s="40"/>
      <c r="J13" s="40"/>
      <c r="K13" s="6"/>
    </row>
    <row r="14" spans="2:10" ht="9" customHeight="1"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2.75">
      <c r="A15" s="4" t="s">
        <v>99</v>
      </c>
      <c r="B15" s="19">
        <f>SUM(B10:B12)</f>
        <v>3286</v>
      </c>
      <c r="C15" s="19">
        <f>SUM(C10:C12)</f>
        <v>2647</v>
      </c>
      <c r="D15" s="19">
        <f>SUM(B15:C15)</f>
        <v>5933</v>
      </c>
      <c r="E15" s="19"/>
      <c r="F15" s="19">
        <f>SUM(F10:F12)</f>
        <v>6708</v>
      </c>
      <c r="G15" s="19">
        <f>SUM(G10:G12)</f>
        <v>4629</v>
      </c>
      <c r="H15" s="19">
        <f>SUM(F15:G15)</f>
        <v>11337</v>
      </c>
      <c r="I15" s="19"/>
      <c r="J15" s="19">
        <f>SUM(J10:J12)</f>
        <v>17270</v>
      </c>
    </row>
    <row r="16" spans="1:11" ht="9" customHeight="1">
      <c r="A16" s="6"/>
      <c r="B16" s="40"/>
      <c r="C16" s="40"/>
      <c r="D16" s="40"/>
      <c r="E16" s="40"/>
      <c r="F16" s="40"/>
      <c r="G16" s="40"/>
      <c r="H16" s="40"/>
      <c r="I16" s="40"/>
      <c r="J16" s="40"/>
      <c r="K16" s="6"/>
    </row>
    <row r="17" spans="2:10" ht="12.75"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2.75">
      <c r="A18" s="30" t="s">
        <v>308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2:10" ht="12.75"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9" t="s">
        <v>100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2:10" ht="12.75">
      <c r="B21" s="19"/>
      <c r="C21" s="19"/>
      <c r="D21" s="19"/>
      <c r="E21" s="19"/>
      <c r="F21" s="19"/>
      <c r="G21" s="19"/>
      <c r="H21" s="19"/>
      <c r="I21" s="19"/>
      <c r="J21" s="19"/>
    </row>
    <row r="22" spans="2:10" ht="12.75">
      <c r="B22" s="19"/>
      <c r="C22" s="19"/>
      <c r="D22" s="19"/>
      <c r="E22" s="19"/>
      <c r="F22" s="19"/>
      <c r="G22" s="19"/>
      <c r="H22" s="19"/>
      <c r="I22" s="19"/>
      <c r="J22" s="19"/>
    </row>
    <row r="23" spans="2:10" ht="12.75">
      <c r="B23" s="19"/>
      <c r="C23" s="19"/>
      <c r="D23" s="19"/>
      <c r="E23" s="19"/>
      <c r="F23" s="19"/>
      <c r="G23" s="19"/>
      <c r="H23" s="19"/>
      <c r="I23" s="19"/>
      <c r="J23" s="19"/>
    </row>
    <row r="24" spans="2:10" ht="12.75">
      <c r="B24" s="19"/>
      <c r="C24" s="19"/>
      <c r="D24" s="19"/>
      <c r="E24" s="19"/>
      <c r="F24" s="19"/>
      <c r="G24" s="19"/>
      <c r="H24" s="19"/>
      <c r="I24" s="19"/>
      <c r="J24" s="19"/>
    </row>
    <row r="25" spans="2:10" ht="12.75">
      <c r="B25" s="19"/>
      <c r="C25" s="19"/>
      <c r="D25" s="19"/>
      <c r="E25" s="19"/>
      <c r="F25" s="19"/>
      <c r="G25" s="19"/>
      <c r="H25" s="19"/>
      <c r="I25" s="19"/>
      <c r="J25" s="19"/>
    </row>
    <row r="26" spans="2:10" ht="12.75">
      <c r="B26" s="19"/>
      <c r="C26" s="19"/>
      <c r="D26" s="19"/>
      <c r="E26" s="19"/>
      <c r="F26" s="19"/>
      <c r="G26" s="19"/>
      <c r="H26" s="19"/>
      <c r="I26" s="19"/>
      <c r="J26" s="19"/>
    </row>
    <row r="27" spans="2:10" ht="12.75">
      <c r="B27" s="19"/>
      <c r="C27" s="19"/>
      <c r="D27" s="19"/>
      <c r="E27" s="19"/>
      <c r="F27" s="19"/>
      <c r="G27" s="19"/>
      <c r="H27" s="19"/>
      <c r="I27" s="19"/>
      <c r="J27" s="19"/>
    </row>
    <row r="28" spans="2:10" ht="12.75">
      <c r="B28" s="19"/>
      <c r="C28" s="19"/>
      <c r="D28" s="19"/>
      <c r="E28" s="19"/>
      <c r="F28" s="19"/>
      <c r="G28" s="19"/>
      <c r="H28" s="19"/>
      <c r="I28" s="19"/>
      <c r="J28" s="19"/>
    </row>
    <row r="29" spans="2:10" ht="12.75">
      <c r="B29" s="19"/>
      <c r="C29" s="19"/>
      <c r="D29" s="19"/>
      <c r="E29" s="19"/>
      <c r="F29" s="19"/>
      <c r="G29" s="19"/>
      <c r="H29" s="19"/>
      <c r="I29" s="19"/>
      <c r="J29" s="19"/>
    </row>
    <row r="30" spans="2:10" ht="12.75">
      <c r="B30" s="19"/>
      <c r="C30" s="19"/>
      <c r="D30" s="19"/>
      <c r="E30" s="19"/>
      <c r="F30" s="19"/>
      <c r="G30" s="19"/>
      <c r="H30" s="19"/>
      <c r="I30" s="19"/>
      <c r="J30" s="19"/>
    </row>
    <row r="31" spans="2:10" ht="12.75">
      <c r="B31" s="19"/>
      <c r="C31" s="19"/>
      <c r="D31" s="19"/>
      <c r="E31" s="19"/>
      <c r="F31" s="19"/>
      <c r="G31" s="19"/>
      <c r="H31" s="19"/>
      <c r="I31" s="19"/>
      <c r="J31" s="19"/>
    </row>
    <row r="32" spans="2:10" ht="12.75">
      <c r="B32" s="19"/>
      <c r="C32" s="19"/>
      <c r="D32" s="19"/>
      <c r="E32" s="19"/>
      <c r="F32" s="19"/>
      <c r="G32" s="19"/>
      <c r="H32" s="19"/>
      <c r="I32" s="19"/>
      <c r="J32" s="19"/>
    </row>
    <row r="33" spans="2:10" ht="12.75">
      <c r="B33" s="19"/>
      <c r="C33" s="19"/>
      <c r="D33" s="19"/>
      <c r="E33" s="19"/>
      <c r="F33" s="19"/>
      <c r="G33" s="19"/>
      <c r="H33" s="19"/>
      <c r="I33" s="19"/>
      <c r="J33" s="19"/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spans="2:10" ht="12.75">
      <c r="B37" s="19"/>
      <c r="C37" s="19"/>
      <c r="D37" s="19"/>
      <c r="E37" s="19"/>
      <c r="F37" s="19"/>
      <c r="G37" s="19"/>
      <c r="H37" s="19"/>
      <c r="I37" s="19"/>
      <c r="J37" s="19"/>
    </row>
    <row r="38" spans="2:10" ht="12.75">
      <c r="B38" s="19"/>
      <c r="C38" s="19"/>
      <c r="D38" s="19"/>
      <c r="E38" s="19"/>
      <c r="F38" s="19"/>
      <c r="G38" s="19"/>
      <c r="H38" s="19"/>
      <c r="I38" s="19"/>
      <c r="J38" s="19"/>
    </row>
    <row r="39" spans="2:10" ht="12.75">
      <c r="B39" s="19"/>
      <c r="C39" s="19"/>
      <c r="D39" s="19"/>
      <c r="E39" s="19"/>
      <c r="F39" s="19"/>
      <c r="G39" s="19"/>
      <c r="H39" s="19"/>
      <c r="I39" s="19"/>
      <c r="J39" s="19"/>
    </row>
    <row r="40" spans="2:10" ht="12.75">
      <c r="B40" s="19"/>
      <c r="C40" s="19"/>
      <c r="D40" s="19"/>
      <c r="E40" s="19"/>
      <c r="F40" s="19"/>
      <c r="G40" s="19"/>
      <c r="H40" s="19"/>
      <c r="I40" s="19"/>
      <c r="J40" s="19"/>
    </row>
    <row r="41" spans="2:10" ht="12.75">
      <c r="B41" s="19"/>
      <c r="C41" s="19"/>
      <c r="D41" s="19"/>
      <c r="E41" s="19"/>
      <c r="F41" s="19"/>
      <c r="G41" s="19"/>
      <c r="H41" s="19"/>
      <c r="I41" s="19"/>
      <c r="J41" s="19"/>
    </row>
    <row r="42" spans="2:10" ht="12.75">
      <c r="B42" s="19"/>
      <c r="C42" s="19"/>
      <c r="D42" s="19"/>
      <c r="E42" s="19"/>
      <c r="F42" s="19"/>
      <c r="G42" s="19"/>
      <c r="H42" s="19"/>
      <c r="I42" s="19"/>
      <c r="J42" s="19"/>
    </row>
    <row r="43" spans="2:10" ht="12.75">
      <c r="B43" s="19"/>
      <c r="C43" s="19"/>
      <c r="D43" s="19"/>
      <c r="E43" s="19"/>
      <c r="F43" s="19"/>
      <c r="G43" s="19"/>
      <c r="H43" s="19"/>
      <c r="I43" s="19"/>
      <c r="J43" s="19"/>
    </row>
    <row r="44" spans="2:10" ht="12.75">
      <c r="B44" s="19"/>
      <c r="C44" s="19"/>
      <c r="D44" s="19"/>
      <c r="E44" s="19"/>
      <c r="F44" s="19"/>
      <c r="G44" s="19"/>
      <c r="H44" s="19"/>
      <c r="I44" s="19"/>
      <c r="J44" s="19"/>
    </row>
    <row r="45" spans="2:10" ht="12.75">
      <c r="B45" s="19"/>
      <c r="C45" s="19"/>
      <c r="D45" s="19"/>
      <c r="E45" s="19"/>
      <c r="F45" s="19"/>
      <c r="G45" s="19"/>
      <c r="H45" s="19"/>
      <c r="I45" s="19"/>
      <c r="J45" s="19"/>
    </row>
    <row r="46" spans="2:10" ht="12.75">
      <c r="B46" s="19"/>
      <c r="C46" s="19"/>
      <c r="D46" s="19"/>
      <c r="E46" s="19"/>
      <c r="F46" s="19"/>
      <c r="G46" s="19"/>
      <c r="H46" s="19"/>
      <c r="I46" s="19"/>
      <c r="J46" s="19"/>
    </row>
    <row r="47" spans="2:10" ht="12.75">
      <c r="B47" s="19"/>
      <c r="C47" s="19"/>
      <c r="D47" s="19"/>
      <c r="E47" s="19"/>
      <c r="F47" s="19"/>
      <c r="G47" s="19"/>
      <c r="H47" s="19"/>
      <c r="I47" s="19"/>
      <c r="J47" s="19"/>
    </row>
    <row r="48" spans="2:10" ht="12.75">
      <c r="B48" s="19"/>
      <c r="C48" s="19"/>
      <c r="D48" s="19"/>
      <c r="E48" s="19"/>
      <c r="F48" s="19"/>
      <c r="G48" s="19"/>
      <c r="H48" s="19"/>
      <c r="I48" s="19"/>
      <c r="J48" s="19"/>
    </row>
    <row r="49" spans="2:10" ht="12.75">
      <c r="B49" s="19"/>
      <c r="C49" s="19"/>
      <c r="D49" s="19"/>
      <c r="E49" s="19"/>
      <c r="F49" s="19"/>
      <c r="G49" s="19"/>
      <c r="H49" s="19"/>
      <c r="I49" s="19"/>
      <c r="J49" s="19"/>
    </row>
    <row r="50" spans="2:10" ht="12.75">
      <c r="B50" s="19"/>
      <c r="C50" s="19"/>
      <c r="D50" s="19"/>
      <c r="E50" s="19"/>
      <c r="F50" s="19"/>
      <c r="G50" s="19"/>
      <c r="H50" s="19"/>
      <c r="I50" s="19"/>
      <c r="J50" s="19"/>
    </row>
    <row r="51" spans="2:10" ht="12.75">
      <c r="B51" s="19"/>
      <c r="C51" s="19"/>
      <c r="D51" s="19"/>
      <c r="E51" s="19"/>
      <c r="F51" s="19"/>
      <c r="G51" s="19"/>
      <c r="H51" s="19"/>
      <c r="I51" s="19"/>
      <c r="J51" s="19"/>
    </row>
    <row r="52" spans="2:10" ht="12.75">
      <c r="B52" s="19"/>
      <c r="C52" s="19"/>
      <c r="D52" s="19"/>
      <c r="E52" s="19"/>
      <c r="F52" s="19"/>
      <c r="G52" s="19"/>
      <c r="H52" s="19"/>
      <c r="I52" s="19"/>
      <c r="J52" s="19"/>
    </row>
    <row r="53" spans="2:10" ht="12.75">
      <c r="B53" s="19"/>
      <c r="C53" s="19"/>
      <c r="D53" s="19"/>
      <c r="E53" s="19"/>
      <c r="F53" s="19"/>
      <c r="G53" s="19"/>
      <c r="H53" s="19"/>
      <c r="I53" s="19"/>
      <c r="J53" s="19"/>
    </row>
    <row r="54" spans="2:10" ht="12.75">
      <c r="B54" s="19"/>
      <c r="C54" s="19"/>
      <c r="D54" s="19"/>
      <c r="E54" s="19"/>
      <c r="F54" s="19"/>
      <c r="G54" s="19"/>
      <c r="H54" s="19"/>
      <c r="I54" s="19"/>
      <c r="J54" s="19"/>
    </row>
    <row r="55" spans="2:10" ht="12.75">
      <c r="B55" s="19"/>
      <c r="C55" s="19"/>
      <c r="D55" s="19"/>
      <c r="E55" s="19"/>
      <c r="F55" s="19"/>
      <c r="G55" s="19"/>
      <c r="H55" s="19"/>
      <c r="I55" s="19"/>
      <c r="J55" s="19"/>
    </row>
    <row r="56" spans="2:10" ht="12.75">
      <c r="B56" s="19"/>
      <c r="C56" s="19"/>
      <c r="D56" s="19"/>
      <c r="E56" s="19"/>
      <c r="F56" s="19"/>
      <c r="G56" s="19"/>
      <c r="H56" s="19"/>
      <c r="I56" s="19"/>
      <c r="J56" s="19"/>
    </row>
    <row r="57" spans="2:10" ht="12.75">
      <c r="B57" s="19"/>
      <c r="C57" s="19"/>
      <c r="D57" s="19"/>
      <c r="E57" s="19"/>
      <c r="F57" s="19"/>
      <c r="G57" s="19"/>
      <c r="H57" s="19"/>
      <c r="I57" s="19"/>
      <c r="J57" s="19"/>
    </row>
    <row r="58" spans="2:10" ht="12.75">
      <c r="B58" s="19"/>
      <c r="C58" s="19"/>
      <c r="D58" s="19"/>
      <c r="E58" s="19"/>
      <c r="F58" s="19"/>
      <c r="G58" s="19"/>
      <c r="H58" s="19"/>
      <c r="I58" s="19"/>
      <c r="J58" s="19"/>
    </row>
    <row r="59" spans="2:10" ht="12.75">
      <c r="B59" s="19"/>
      <c r="C59" s="19"/>
      <c r="D59" s="19"/>
      <c r="E59" s="19"/>
      <c r="F59" s="19"/>
      <c r="G59" s="19"/>
      <c r="H59" s="19"/>
      <c r="I59" s="19"/>
      <c r="J59" s="19"/>
    </row>
    <row r="60" spans="2:10" ht="12.75">
      <c r="B60" s="19"/>
      <c r="C60" s="19"/>
      <c r="D60" s="19"/>
      <c r="E60" s="19"/>
      <c r="F60" s="19"/>
      <c r="G60" s="19"/>
      <c r="H60" s="19"/>
      <c r="I60" s="19"/>
      <c r="J60" s="19"/>
    </row>
    <row r="61" spans="2:10" ht="12.75">
      <c r="B61" s="19"/>
      <c r="C61" s="19"/>
      <c r="D61" s="19"/>
      <c r="E61" s="19"/>
      <c r="F61" s="19"/>
      <c r="G61" s="19"/>
      <c r="H61" s="19"/>
      <c r="I61" s="19"/>
      <c r="J61" s="19"/>
    </row>
    <row r="62" spans="2:10" ht="12.75">
      <c r="B62" s="19"/>
      <c r="C62" s="19"/>
      <c r="D62" s="19"/>
      <c r="E62" s="19"/>
      <c r="F62" s="19"/>
      <c r="G62" s="19"/>
      <c r="H62" s="19"/>
      <c r="I62" s="19"/>
      <c r="J62" s="19"/>
    </row>
    <row r="63" spans="2:10" ht="12.75">
      <c r="B63" s="19"/>
      <c r="C63" s="19"/>
      <c r="D63" s="19"/>
      <c r="E63" s="19"/>
      <c r="F63" s="19"/>
      <c r="G63" s="19"/>
      <c r="H63" s="19"/>
      <c r="I63" s="19"/>
      <c r="J63" s="19"/>
    </row>
    <row r="64" spans="2:10" ht="12.75">
      <c r="B64" s="19"/>
      <c r="C64" s="19"/>
      <c r="D64" s="19"/>
      <c r="E64" s="19"/>
      <c r="F64" s="19"/>
      <c r="G64" s="19"/>
      <c r="H64" s="19"/>
      <c r="I64" s="19"/>
      <c r="J64" s="19"/>
    </row>
    <row r="65" spans="2:10" ht="12.75">
      <c r="B65" s="19"/>
      <c r="C65" s="19"/>
      <c r="D65" s="19"/>
      <c r="E65" s="19"/>
      <c r="F65" s="19"/>
      <c r="G65" s="19"/>
      <c r="H65" s="19"/>
      <c r="I65" s="19"/>
      <c r="J65" s="19"/>
    </row>
    <row r="66" spans="2:10" ht="12.75">
      <c r="B66" s="19"/>
      <c r="C66" s="19"/>
      <c r="D66" s="19"/>
      <c r="E66" s="19"/>
      <c r="F66" s="19"/>
      <c r="G66" s="19"/>
      <c r="H66" s="19"/>
      <c r="I66" s="19"/>
      <c r="J66" s="19"/>
    </row>
    <row r="67" spans="2:10" ht="12.75">
      <c r="B67" s="19"/>
      <c r="C67" s="19"/>
      <c r="D67" s="19"/>
      <c r="E67" s="19"/>
      <c r="F67" s="19"/>
      <c r="G67" s="19"/>
      <c r="H67" s="19"/>
      <c r="I67" s="19"/>
      <c r="J67" s="19"/>
    </row>
    <row r="68" spans="2:10" ht="12.75">
      <c r="B68" s="19"/>
      <c r="C68" s="19"/>
      <c r="D68" s="19"/>
      <c r="E68" s="19"/>
      <c r="F68" s="19"/>
      <c r="G68" s="19"/>
      <c r="H68" s="19"/>
      <c r="I68" s="19"/>
      <c r="J68" s="19"/>
    </row>
    <row r="69" spans="2:10" ht="12.75">
      <c r="B69" s="19"/>
      <c r="C69" s="19"/>
      <c r="D69" s="19"/>
      <c r="E69" s="19"/>
      <c r="F69" s="19"/>
      <c r="G69" s="19"/>
      <c r="H69" s="19"/>
      <c r="I69" s="19"/>
      <c r="J69" s="19"/>
    </row>
    <row r="70" spans="2:10" ht="12.75">
      <c r="B70" s="19"/>
      <c r="C70" s="19"/>
      <c r="D70" s="19"/>
      <c r="E70" s="19"/>
      <c r="F70" s="19"/>
      <c r="G70" s="19"/>
      <c r="H70" s="19"/>
      <c r="I70" s="19"/>
      <c r="J70" s="19"/>
    </row>
    <row r="71" spans="2:10" ht="12.75">
      <c r="B71" s="19"/>
      <c r="C71" s="19"/>
      <c r="D71" s="19"/>
      <c r="E71" s="19"/>
      <c r="F71" s="19"/>
      <c r="G71" s="19"/>
      <c r="H71" s="19"/>
      <c r="I71" s="19"/>
      <c r="J71" s="19"/>
    </row>
    <row r="72" spans="2:10" ht="12.75">
      <c r="B72" s="19"/>
      <c r="C72" s="19"/>
      <c r="D72" s="19"/>
      <c r="E72" s="19"/>
      <c r="F72" s="19"/>
      <c r="G72" s="19"/>
      <c r="H72" s="19"/>
      <c r="I72" s="19"/>
      <c r="J72" s="19"/>
    </row>
    <row r="73" spans="2:10" ht="12.75">
      <c r="B73" s="19"/>
      <c r="C73" s="19"/>
      <c r="D73" s="19"/>
      <c r="E73" s="19"/>
      <c r="F73" s="19"/>
      <c r="G73" s="19"/>
      <c r="H73" s="19"/>
      <c r="I73" s="19"/>
      <c r="J73" s="19"/>
    </row>
    <row r="74" spans="2:10" ht="12.75">
      <c r="B74" s="19"/>
      <c r="C74" s="19"/>
      <c r="D74" s="19"/>
      <c r="E74" s="19"/>
      <c r="F74" s="19"/>
      <c r="G74" s="19"/>
      <c r="H74" s="19"/>
      <c r="I74" s="19"/>
      <c r="J74" s="19"/>
    </row>
    <row r="75" spans="2:10" ht="12.75">
      <c r="B75" s="19"/>
      <c r="C75" s="19"/>
      <c r="D75" s="19"/>
      <c r="E75" s="19"/>
      <c r="F75" s="19"/>
      <c r="G75" s="19"/>
      <c r="H75" s="19"/>
      <c r="I75" s="19"/>
      <c r="J75" s="19"/>
    </row>
    <row r="76" spans="2:10" ht="12.75">
      <c r="B76" s="19"/>
      <c r="C76" s="19"/>
      <c r="D76" s="19"/>
      <c r="E76" s="19"/>
      <c r="F76" s="19"/>
      <c r="G76" s="19"/>
      <c r="H76" s="19"/>
      <c r="I76" s="19"/>
      <c r="J76" s="19"/>
    </row>
    <row r="77" spans="2:10" ht="12.75">
      <c r="B77" s="19"/>
      <c r="C77" s="19"/>
      <c r="D77" s="19"/>
      <c r="E77" s="19"/>
      <c r="F77" s="19"/>
      <c r="G77" s="19"/>
      <c r="H77" s="19"/>
      <c r="I77" s="19"/>
      <c r="J77" s="19"/>
    </row>
    <row r="78" spans="2:10" ht="12.75">
      <c r="B78" s="19"/>
      <c r="C78" s="19"/>
      <c r="D78" s="19"/>
      <c r="E78" s="19"/>
      <c r="F78" s="19"/>
      <c r="G78" s="19"/>
      <c r="H78" s="19"/>
      <c r="I78" s="19"/>
      <c r="J78" s="19"/>
    </row>
    <row r="79" spans="2:10" ht="12.75">
      <c r="B79" s="19"/>
      <c r="C79" s="19"/>
      <c r="D79" s="19"/>
      <c r="E79" s="19"/>
      <c r="F79" s="19"/>
      <c r="G79" s="19"/>
      <c r="H79" s="19"/>
      <c r="I79" s="19"/>
      <c r="J79" s="19"/>
    </row>
    <row r="80" spans="2:10" ht="12.75">
      <c r="B80" s="19"/>
      <c r="C80" s="19"/>
      <c r="D80" s="19"/>
      <c r="E80" s="19"/>
      <c r="F80" s="19"/>
      <c r="G80" s="19"/>
      <c r="H80" s="19"/>
      <c r="I80" s="19"/>
      <c r="J80" s="19"/>
    </row>
    <row r="81" spans="2:10" ht="12.75">
      <c r="B81" s="19"/>
      <c r="C81" s="19"/>
      <c r="D81" s="19"/>
      <c r="E81" s="19"/>
      <c r="F81" s="19"/>
      <c r="G81" s="19"/>
      <c r="H81" s="19"/>
      <c r="I81" s="19"/>
      <c r="J81" s="19"/>
    </row>
    <row r="82" spans="2:10" ht="12.75">
      <c r="B82" s="19"/>
      <c r="C82" s="19"/>
      <c r="D82" s="19"/>
      <c r="E82" s="19"/>
      <c r="F82" s="19"/>
      <c r="G82" s="19"/>
      <c r="H82" s="19"/>
      <c r="I82" s="19"/>
      <c r="J82" s="19"/>
    </row>
    <row r="83" spans="2:10" ht="12.75">
      <c r="B83" s="19"/>
      <c r="C83" s="19"/>
      <c r="D83" s="19"/>
      <c r="E83" s="19"/>
      <c r="F83" s="19"/>
      <c r="G83" s="19"/>
      <c r="H83" s="19"/>
      <c r="I83" s="19"/>
      <c r="J83" s="19"/>
    </row>
    <row r="84" spans="2:10" ht="12.75">
      <c r="B84" s="19"/>
      <c r="C84" s="19"/>
      <c r="D84" s="19"/>
      <c r="E84" s="19"/>
      <c r="F84" s="19"/>
      <c r="G84" s="19"/>
      <c r="H84" s="19"/>
      <c r="I84" s="19"/>
      <c r="J84" s="19"/>
    </row>
    <row r="85" spans="2:10" ht="12.75">
      <c r="B85" s="19"/>
      <c r="C85" s="19"/>
      <c r="D85" s="19"/>
      <c r="E85" s="19"/>
      <c r="F85" s="19"/>
      <c r="G85" s="19"/>
      <c r="H85" s="19"/>
      <c r="I85" s="19"/>
      <c r="J85" s="19"/>
    </row>
    <row r="86" spans="2:10" ht="12.75">
      <c r="B86" s="19"/>
      <c r="C86" s="19"/>
      <c r="D86" s="19"/>
      <c r="E86" s="19"/>
      <c r="F86" s="19"/>
      <c r="G86" s="19"/>
      <c r="H86" s="19"/>
      <c r="I86" s="19"/>
      <c r="J86" s="19"/>
    </row>
    <row r="87" spans="2:10" ht="12.75">
      <c r="B87" s="19"/>
      <c r="C87" s="19"/>
      <c r="D87" s="19"/>
      <c r="E87" s="19"/>
      <c r="F87" s="19"/>
      <c r="G87" s="19"/>
      <c r="H87" s="19"/>
      <c r="I87" s="19"/>
      <c r="J87" s="19"/>
    </row>
    <row r="88" spans="2:10" ht="12.75">
      <c r="B88" s="19"/>
      <c r="C88" s="19"/>
      <c r="D88" s="19"/>
      <c r="E88" s="19"/>
      <c r="F88" s="19"/>
      <c r="G88" s="19"/>
      <c r="H88" s="19"/>
      <c r="I88" s="19"/>
      <c r="J88" s="19"/>
    </row>
    <row r="89" spans="2:10" ht="12.75">
      <c r="B89" s="19"/>
      <c r="C89" s="19"/>
      <c r="D89" s="19"/>
      <c r="E89" s="19"/>
      <c r="F89" s="19"/>
      <c r="G89" s="19"/>
      <c r="H89" s="19"/>
      <c r="I89" s="19"/>
      <c r="J89" s="19"/>
    </row>
    <row r="90" spans="2:10" ht="12.75">
      <c r="B90" s="19"/>
      <c r="C90" s="19"/>
      <c r="D90" s="19"/>
      <c r="E90" s="19"/>
      <c r="F90" s="19"/>
      <c r="G90" s="19"/>
      <c r="H90" s="19"/>
      <c r="I90" s="19"/>
      <c r="J90" s="19"/>
    </row>
    <row r="91" spans="2:10" ht="12.75">
      <c r="B91" s="19"/>
      <c r="C91" s="19"/>
      <c r="D91" s="19"/>
      <c r="E91" s="19"/>
      <c r="F91" s="19"/>
      <c r="G91" s="19"/>
      <c r="H91" s="19"/>
      <c r="I91" s="19"/>
      <c r="J91" s="19"/>
    </row>
    <row r="92" spans="2:10" ht="12.75">
      <c r="B92" s="19"/>
      <c r="C92" s="19"/>
      <c r="D92" s="19"/>
      <c r="E92" s="19"/>
      <c r="F92" s="19"/>
      <c r="G92" s="19"/>
      <c r="H92" s="19"/>
      <c r="I92" s="19"/>
      <c r="J92" s="19"/>
    </row>
    <row r="93" spans="2:10" ht="12.75">
      <c r="B93" s="19"/>
      <c r="C93" s="19"/>
      <c r="D93" s="19"/>
      <c r="E93" s="19"/>
      <c r="F93" s="19"/>
      <c r="G93" s="19"/>
      <c r="H93" s="19"/>
      <c r="I93" s="19"/>
      <c r="J93" s="19"/>
    </row>
    <row r="94" spans="2:10" ht="12.75">
      <c r="B94" s="19"/>
      <c r="C94" s="19"/>
      <c r="D94" s="19"/>
      <c r="E94" s="19"/>
      <c r="F94" s="19"/>
      <c r="G94" s="19"/>
      <c r="H94" s="19"/>
      <c r="I94" s="19"/>
      <c r="J94" s="19"/>
    </row>
    <row r="95" spans="2:10" ht="12.75">
      <c r="B95" s="19"/>
      <c r="C95" s="19"/>
      <c r="D95" s="19"/>
      <c r="E95" s="19"/>
      <c r="F95" s="19"/>
      <c r="G95" s="19"/>
      <c r="H95" s="19"/>
      <c r="I95" s="19"/>
      <c r="J95" s="19"/>
    </row>
    <row r="96" spans="2:10" ht="12.75">
      <c r="B96" s="19"/>
      <c r="C96" s="19"/>
      <c r="D96" s="19"/>
      <c r="E96" s="19"/>
      <c r="F96" s="19"/>
      <c r="G96" s="19"/>
      <c r="H96" s="19"/>
      <c r="I96" s="19"/>
      <c r="J96" s="19"/>
    </row>
    <row r="97" spans="2:10" ht="12.75">
      <c r="B97" s="19"/>
      <c r="C97" s="19"/>
      <c r="D97" s="19"/>
      <c r="E97" s="19"/>
      <c r="F97" s="19"/>
      <c r="G97" s="19"/>
      <c r="H97" s="19"/>
      <c r="I97" s="19"/>
      <c r="J97" s="19"/>
    </row>
    <row r="98" spans="2:10" ht="12.75">
      <c r="B98" s="19"/>
      <c r="C98" s="19"/>
      <c r="D98" s="19"/>
      <c r="E98" s="19"/>
      <c r="F98" s="19"/>
      <c r="G98" s="19"/>
      <c r="H98" s="19"/>
      <c r="I98" s="19"/>
      <c r="J98" s="19"/>
    </row>
    <row r="99" spans="2:10" ht="12.75">
      <c r="B99" s="19"/>
      <c r="C99" s="19"/>
      <c r="D99" s="19"/>
      <c r="E99" s="19"/>
      <c r="F99" s="19"/>
      <c r="G99" s="19"/>
      <c r="H99" s="19"/>
      <c r="I99" s="19"/>
      <c r="J99" s="19"/>
    </row>
    <row r="100" spans="2:10" ht="12.75"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2:10" ht="12.75"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2:10" ht="12.75"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2:10" ht="12.75"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2:10" ht="12.75"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2:10" ht="12.75"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2:10" ht="12.75"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2:10" ht="12.75"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2:10" ht="12.75"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2:10" ht="12.75"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2:10" ht="12.75"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2:10" ht="12.75"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2:10" ht="12.75"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2:10" ht="12.75"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2:10" ht="12.75"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2:10" ht="12.75"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2:10" ht="12.75"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2:10" ht="12.75"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2:10" ht="12.75"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2:10" ht="12.75"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2:10" ht="12.75"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2:10" ht="12.75"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2:10" ht="12.75"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2:10" ht="12.75"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2:10" ht="12.75"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2:10" ht="12.75"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2:10" ht="12.75"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2:10" ht="12.75"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2:10" ht="12.75"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2:10" ht="12.75"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2:10" ht="12.75"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2:10" ht="12.75"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2:10" ht="12.75"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2:10" ht="12.75"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2:10" ht="12.75"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2:10" ht="12.75"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2:10" ht="12.75"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2:10" ht="12.75"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2:10" ht="12.75"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2:10" ht="12.75"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2:10" ht="12.75"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2:10" ht="12.75"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2:10" ht="12.75"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2:10" ht="12.75"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2:10" ht="12.75"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2:10" ht="12.75"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2:10" ht="12.75"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2:10" ht="12.75"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2:10" ht="12.75"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2:10" ht="12.75"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2:10" ht="12.75"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2:10" ht="12.75"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2:10" ht="12.75"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2:10" ht="12.75"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2:10" ht="12.75"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2:10" ht="12.75"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2:10" ht="12.75"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2:10" ht="12.75"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2:10" ht="12.75"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2:10" ht="12.75"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2:10" ht="12.75"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2:10" ht="12.75"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2:10" ht="12.75"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2:10" ht="12.75"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2:10" ht="12.75"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2:10" ht="12.75"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2:10" ht="12.75"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2:10" ht="12.75"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2:10" ht="12.75"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2:10" ht="12.75"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2:10" ht="12.75"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2:10" ht="12.75"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2:10" ht="12.75"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2:10" ht="12.75"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2:10" ht="12.75"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2:10" ht="12.75"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2:10" ht="12.75"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2:10" ht="12.75"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2:10" ht="12.75"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2:10" ht="12.75"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2:10" ht="12.75"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2:10" ht="12.75"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2:10" ht="12.75"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2:10" ht="12.75"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2:10" ht="12.75"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2:10" ht="12.75"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2:10" ht="12.75"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2:10" ht="12.75"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2:10" ht="12.75"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2:10" ht="12.75"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2:10" ht="12.75"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2:10" ht="12.75"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2:10" ht="12.75"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2:10" ht="12.75"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2:10" ht="12.75"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2:10" ht="12.75"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2:10" ht="12.75"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2:10" ht="12.75"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2:10" ht="12.75"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2:10" ht="12.75"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2:10" ht="12.75"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2:10" ht="12.75"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2:10" ht="12.75"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2:10" ht="12.75"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2:10" ht="12.75"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2:10" ht="12.75"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2:10" ht="12.75"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2:10" ht="12.75"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2:10" ht="12.75"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2:10" ht="12.75"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2:10" ht="12.75"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2:10" ht="12.75"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2:10" ht="12.75"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2:10" ht="12.75"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2:10" ht="12.75"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2:10" ht="12.75"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2:10" ht="12.75"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2:10" ht="12.75"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2:10" ht="12.75"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2:10" ht="12.75"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2:10" ht="12.75"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2:10" ht="12.75"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2:10" ht="12.75"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2:10" ht="12.75"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2:10" ht="12.75"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2:10" ht="12.75"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2:10" ht="12.75"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2:10" ht="12.75"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2:10" ht="12.75"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2:10" ht="12.75"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2:10" ht="12.75"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2:10" ht="12.75"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2:10" ht="12.75"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2:10" ht="12.75"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2:10" ht="12.75"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2:10" ht="12.75"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2:10" ht="12.75"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2:10" ht="12.75"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2:10" ht="12.75"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2:10" ht="12.75"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2:10" ht="12.75"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2:10" ht="12.75"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2:10" ht="12.75"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2:10" ht="12.75"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2:10" ht="12.75"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2:10" ht="12.75"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2:10" ht="12.75"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2:10" ht="12.75"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2:10" ht="12.75"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2:10" ht="12.75"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2:10" ht="12.75"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2:10" ht="12.75"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2:10" ht="12.75"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2:10" ht="12.75"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2:10" ht="12.75"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2:10" ht="12.75"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2:10" ht="12.75"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2:10" ht="12.75"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2:10" ht="12.75"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2:10" ht="12.75"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2:10" ht="12.75"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2:10" ht="12.75"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2:10" ht="12.75"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2:10" ht="12.75"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2:10" ht="12.75"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2:10" ht="12.75"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2:10" ht="12.75"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2:10" ht="12.75"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2:10" ht="12.75"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2:10" ht="12.75"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2:10" ht="12.75"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2:10" ht="12.75"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2:10" ht="12.75"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2:10" ht="12.75"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2:10" ht="12.75"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2:10" ht="12.75"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2:10" ht="12.75"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2:10" ht="12.75"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2:10" ht="12.75"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2:10" ht="12.75"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2:10" ht="12.75"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2:10" ht="12.75"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2:10" ht="12.75"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2:10" ht="12.75"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2:10" ht="12.75"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2:10" ht="12.75"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2:10" ht="12.75"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2:10" ht="12.75"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2:10" ht="12.75"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2:10" ht="12.75"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2:10" ht="12.75"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2:10" ht="12.75"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2:10" ht="12.75"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2:10" ht="12.75"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2:10" ht="12.75"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2:10" ht="12.75"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2:10" ht="12.75"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2:10" ht="12.75">
      <c r="B298" s="19"/>
      <c r="C298" s="19"/>
      <c r="D298" s="19"/>
      <c r="E298" s="19"/>
      <c r="F298" s="19"/>
      <c r="G298" s="19"/>
      <c r="H298" s="19"/>
      <c r="I298" s="19"/>
      <c r="J298" s="19"/>
    </row>
    <row r="299" spans="2:10" ht="12.75">
      <c r="B299" s="19"/>
      <c r="C299" s="19"/>
      <c r="D299" s="19"/>
      <c r="E299" s="19"/>
      <c r="F299" s="19"/>
      <c r="G299" s="19"/>
      <c r="H299" s="19"/>
      <c r="I299" s="19"/>
      <c r="J299" s="19"/>
    </row>
    <row r="300" spans="2:10" ht="12.75">
      <c r="B300" s="19"/>
      <c r="C300" s="19"/>
      <c r="D300" s="19"/>
      <c r="E300" s="19"/>
      <c r="F300" s="19"/>
      <c r="G300" s="19"/>
      <c r="H300" s="19"/>
      <c r="I300" s="19"/>
      <c r="J300" s="19"/>
    </row>
    <row r="301" spans="2:10" ht="12.75">
      <c r="B301" s="19"/>
      <c r="C301" s="19"/>
      <c r="D301" s="19"/>
      <c r="E301" s="19"/>
      <c r="F301" s="19"/>
      <c r="G301" s="19"/>
      <c r="H301" s="19"/>
      <c r="I301" s="19"/>
      <c r="J301" s="19"/>
    </row>
    <row r="302" spans="2:10" ht="12.75">
      <c r="B302" s="19"/>
      <c r="C302" s="19"/>
      <c r="D302" s="19"/>
      <c r="E302" s="19"/>
      <c r="F302" s="19"/>
      <c r="G302" s="19"/>
      <c r="H302" s="19"/>
      <c r="I302" s="19"/>
      <c r="J302" s="19"/>
    </row>
    <row r="303" spans="2:10" ht="12.75">
      <c r="B303" s="19"/>
      <c r="C303" s="19"/>
      <c r="D303" s="19"/>
      <c r="E303" s="19"/>
      <c r="F303" s="19"/>
      <c r="G303" s="19"/>
      <c r="H303" s="19"/>
      <c r="I303" s="19"/>
      <c r="J303" s="19"/>
    </row>
    <row r="304" spans="2:10" ht="12.75">
      <c r="B304" s="19"/>
      <c r="C304" s="19"/>
      <c r="D304" s="19"/>
      <c r="E304" s="19"/>
      <c r="F304" s="19"/>
      <c r="G304" s="19"/>
      <c r="H304" s="19"/>
      <c r="I304" s="19"/>
      <c r="J304" s="19"/>
    </row>
    <row r="305" spans="2:10" ht="12.75">
      <c r="B305" s="19"/>
      <c r="C305" s="19"/>
      <c r="D305" s="19"/>
      <c r="E305" s="19"/>
      <c r="F305" s="19"/>
      <c r="G305" s="19"/>
      <c r="H305" s="19"/>
      <c r="I305" s="19"/>
      <c r="J305" s="19"/>
    </row>
    <row r="306" spans="2:10" ht="12.75">
      <c r="B306" s="19"/>
      <c r="C306" s="19"/>
      <c r="D306" s="19"/>
      <c r="E306" s="19"/>
      <c r="F306" s="19"/>
      <c r="G306" s="19"/>
      <c r="H306" s="19"/>
      <c r="I306" s="19"/>
      <c r="J306" s="19"/>
    </row>
    <row r="307" spans="2:10" ht="12.75">
      <c r="B307" s="19"/>
      <c r="C307" s="19"/>
      <c r="D307" s="19"/>
      <c r="E307" s="19"/>
      <c r="F307" s="19"/>
      <c r="G307" s="19"/>
      <c r="H307" s="19"/>
      <c r="I307" s="19"/>
      <c r="J307" s="19"/>
    </row>
    <row r="308" spans="2:10" ht="12.75">
      <c r="B308" s="19"/>
      <c r="C308" s="19"/>
      <c r="D308" s="19"/>
      <c r="E308" s="19"/>
      <c r="F308" s="19"/>
      <c r="G308" s="19"/>
      <c r="H308" s="19"/>
      <c r="I308" s="19"/>
      <c r="J308" s="19"/>
    </row>
    <row r="309" spans="2:10" ht="12.75">
      <c r="B309" s="19"/>
      <c r="C309" s="19"/>
      <c r="D309" s="19"/>
      <c r="E309" s="19"/>
      <c r="F309" s="19"/>
      <c r="G309" s="19"/>
      <c r="H309" s="19"/>
      <c r="I309" s="19"/>
      <c r="J309" s="19"/>
    </row>
    <row r="310" spans="2:10" ht="12.75">
      <c r="B310" s="19"/>
      <c r="C310" s="19"/>
      <c r="D310" s="19"/>
      <c r="E310" s="19"/>
      <c r="F310" s="19"/>
      <c r="G310" s="19"/>
      <c r="H310" s="19"/>
      <c r="I310" s="19"/>
      <c r="J310" s="19"/>
    </row>
    <row r="311" spans="2:10" ht="12.75">
      <c r="B311" s="19"/>
      <c r="C311" s="19"/>
      <c r="D311" s="19"/>
      <c r="E311" s="19"/>
      <c r="F311" s="19"/>
      <c r="G311" s="19"/>
      <c r="H311" s="19"/>
      <c r="I311" s="19"/>
      <c r="J311" s="19"/>
    </row>
    <row r="312" spans="2:10" ht="12.75">
      <c r="B312" s="19"/>
      <c r="C312" s="19"/>
      <c r="D312" s="19"/>
      <c r="E312" s="19"/>
      <c r="F312" s="19"/>
      <c r="G312" s="19"/>
      <c r="H312" s="19"/>
      <c r="I312" s="19"/>
      <c r="J312" s="19"/>
    </row>
    <row r="313" spans="2:10" ht="12.75"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2:10" ht="12.75">
      <c r="B314" s="19"/>
      <c r="C314" s="19"/>
      <c r="D314" s="19"/>
      <c r="E314" s="19"/>
      <c r="F314" s="19"/>
      <c r="G314" s="19"/>
      <c r="H314" s="19"/>
      <c r="I314" s="19"/>
      <c r="J314" s="19"/>
    </row>
    <row r="315" spans="2:10" ht="12.75">
      <c r="B315" s="19"/>
      <c r="C315" s="19"/>
      <c r="D315" s="19"/>
      <c r="E315" s="19"/>
      <c r="F315" s="19"/>
      <c r="G315" s="19"/>
      <c r="H315" s="19"/>
      <c r="I315" s="19"/>
      <c r="J315" s="19"/>
    </row>
    <row r="316" spans="2:10" ht="12.75">
      <c r="B316" s="19"/>
      <c r="C316" s="19"/>
      <c r="D316" s="19"/>
      <c r="E316" s="19"/>
      <c r="F316" s="19"/>
      <c r="G316" s="19"/>
      <c r="H316" s="19"/>
      <c r="I316" s="19"/>
      <c r="J316" s="19"/>
    </row>
    <row r="317" spans="2:10" ht="12.75">
      <c r="B317" s="19"/>
      <c r="C317" s="19"/>
      <c r="D317" s="19"/>
      <c r="E317" s="19"/>
      <c r="F317" s="19"/>
      <c r="G317" s="19"/>
      <c r="H317" s="19"/>
      <c r="I317" s="19"/>
      <c r="J317" s="19"/>
    </row>
    <row r="318" spans="2:10" ht="12.75">
      <c r="B318" s="19"/>
      <c r="C318" s="19"/>
      <c r="D318" s="19"/>
      <c r="E318" s="19"/>
      <c r="F318" s="19"/>
      <c r="G318" s="19"/>
      <c r="H318" s="19"/>
      <c r="I318" s="19"/>
      <c r="J318" s="19"/>
    </row>
    <row r="319" spans="2:10" ht="12.75">
      <c r="B319" s="19"/>
      <c r="C319" s="19"/>
      <c r="D319" s="19"/>
      <c r="E319" s="19"/>
      <c r="F319" s="19"/>
      <c r="G319" s="19"/>
      <c r="H319" s="19"/>
      <c r="I319" s="19"/>
      <c r="J319" s="19"/>
    </row>
    <row r="320" spans="2:10" ht="12.75">
      <c r="B320" s="19"/>
      <c r="C320" s="19"/>
      <c r="D320" s="19"/>
      <c r="E320" s="19"/>
      <c r="F320" s="19"/>
      <c r="G320" s="19"/>
      <c r="H320" s="19"/>
      <c r="I320" s="19"/>
      <c r="J320" s="19"/>
    </row>
    <row r="321" spans="2:10" ht="12.75"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2:10" ht="12.75"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2:10" ht="12.75"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2:10" ht="12.75">
      <c r="B324" s="19"/>
      <c r="C324" s="19"/>
      <c r="D324" s="19"/>
      <c r="E324" s="19"/>
      <c r="F324" s="19"/>
      <c r="G324" s="19"/>
      <c r="H324" s="19"/>
      <c r="I324" s="19"/>
      <c r="J324" s="19"/>
    </row>
    <row r="325" spans="2:10" ht="12.75">
      <c r="B325" s="19"/>
      <c r="C325" s="19"/>
      <c r="D325" s="19"/>
      <c r="E325" s="19"/>
      <c r="F325" s="19"/>
      <c r="G325" s="19"/>
      <c r="H325" s="19"/>
      <c r="I325" s="19"/>
      <c r="J325" s="19"/>
    </row>
    <row r="326" spans="2:10" ht="12.75">
      <c r="B326" s="19"/>
      <c r="C326" s="19"/>
      <c r="D326" s="19"/>
      <c r="E326" s="19"/>
      <c r="F326" s="19"/>
      <c r="G326" s="19"/>
      <c r="H326" s="19"/>
      <c r="I326" s="19"/>
      <c r="J326" s="19"/>
    </row>
    <row r="327" spans="2:10" ht="12.75">
      <c r="B327" s="19"/>
      <c r="C327" s="19"/>
      <c r="D327" s="19"/>
      <c r="E327" s="19"/>
      <c r="F327" s="19"/>
      <c r="G327" s="19"/>
      <c r="H327" s="19"/>
      <c r="I327" s="19"/>
      <c r="J327" s="19"/>
    </row>
    <row r="328" spans="2:10" ht="12.75">
      <c r="B328" s="19"/>
      <c r="C328" s="19"/>
      <c r="D328" s="19"/>
      <c r="E328" s="19"/>
      <c r="F328" s="19"/>
      <c r="G328" s="19"/>
      <c r="H328" s="19"/>
      <c r="I328" s="19"/>
      <c r="J328" s="19"/>
    </row>
    <row r="329" spans="2:10" ht="12.75">
      <c r="B329" s="19"/>
      <c r="C329" s="19"/>
      <c r="D329" s="19"/>
      <c r="E329" s="19"/>
      <c r="F329" s="19"/>
      <c r="G329" s="19"/>
      <c r="H329" s="19"/>
      <c r="I329" s="19"/>
      <c r="J329" s="19"/>
    </row>
    <row r="330" spans="2:10" ht="12.75">
      <c r="B330" s="19"/>
      <c r="C330" s="19"/>
      <c r="D330" s="19"/>
      <c r="E330" s="19"/>
      <c r="F330" s="19"/>
      <c r="G330" s="19"/>
      <c r="H330" s="19"/>
      <c r="I330" s="19"/>
      <c r="J330" s="19"/>
    </row>
    <row r="331" spans="2:10" ht="12.75">
      <c r="B331" s="19"/>
      <c r="C331" s="19"/>
      <c r="D331" s="19"/>
      <c r="E331" s="19"/>
      <c r="F331" s="19"/>
      <c r="G331" s="19"/>
      <c r="H331" s="19"/>
      <c r="I331" s="19"/>
      <c r="J331" s="19"/>
    </row>
    <row r="332" spans="2:10" ht="12.75">
      <c r="B332" s="19"/>
      <c r="C332" s="19"/>
      <c r="D332" s="19"/>
      <c r="E332" s="19"/>
      <c r="F332" s="19"/>
      <c r="G332" s="19"/>
      <c r="H332" s="19"/>
      <c r="I332" s="19"/>
      <c r="J332" s="19"/>
    </row>
    <row r="333" spans="2:10" ht="12.75">
      <c r="B333" s="19"/>
      <c r="C333" s="19"/>
      <c r="D333" s="19"/>
      <c r="E333" s="19"/>
      <c r="F333" s="19"/>
      <c r="G333" s="19"/>
      <c r="H333" s="19"/>
      <c r="I333" s="19"/>
      <c r="J333" s="19"/>
    </row>
    <row r="334" spans="2:10" ht="12.75">
      <c r="B334" s="19"/>
      <c r="C334" s="19"/>
      <c r="D334" s="19"/>
      <c r="E334" s="19"/>
      <c r="F334" s="19"/>
      <c r="G334" s="19"/>
      <c r="H334" s="19"/>
      <c r="I334" s="19"/>
      <c r="J334" s="19"/>
    </row>
    <row r="335" spans="2:10" ht="12.75">
      <c r="B335" s="19"/>
      <c r="C335" s="19"/>
      <c r="D335" s="19"/>
      <c r="E335" s="19"/>
      <c r="F335" s="19"/>
      <c r="G335" s="19"/>
      <c r="H335" s="19"/>
      <c r="I335" s="19"/>
      <c r="J335" s="19"/>
    </row>
    <row r="336" spans="2:10" ht="12.75">
      <c r="B336" s="19"/>
      <c r="C336" s="19"/>
      <c r="D336" s="19"/>
      <c r="E336" s="19"/>
      <c r="F336" s="19"/>
      <c r="G336" s="19"/>
      <c r="H336" s="19"/>
      <c r="I336" s="19"/>
      <c r="J336" s="19"/>
    </row>
    <row r="337" spans="2:10" ht="12.75">
      <c r="B337" s="19"/>
      <c r="C337" s="19"/>
      <c r="D337" s="19"/>
      <c r="E337" s="19"/>
      <c r="F337" s="19"/>
      <c r="G337" s="19"/>
      <c r="H337" s="19"/>
      <c r="I337" s="19"/>
      <c r="J337" s="19"/>
    </row>
    <row r="338" spans="2:10" ht="12.75">
      <c r="B338" s="19"/>
      <c r="C338" s="19"/>
      <c r="D338" s="19"/>
      <c r="E338" s="19"/>
      <c r="F338" s="19"/>
      <c r="G338" s="19"/>
      <c r="H338" s="19"/>
      <c r="I338" s="19"/>
      <c r="J338" s="19"/>
    </row>
    <row r="339" spans="2:10" ht="12.75">
      <c r="B339" s="19"/>
      <c r="C339" s="19"/>
      <c r="D339" s="19"/>
      <c r="E339" s="19"/>
      <c r="F339" s="19"/>
      <c r="G339" s="19"/>
      <c r="H339" s="19"/>
      <c r="I339" s="19"/>
      <c r="J339" s="19"/>
    </row>
    <row r="340" spans="2:10" ht="12.75">
      <c r="B340" s="19"/>
      <c r="C340" s="19"/>
      <c r="D340" s="19"/>
      <c r="E340" s="19"/>
      <c r="F340" s="19"/>
      <c r="G340" s="19"/>
      <c r="H340" s="19"/>
      <c r="I340" s="19"/>
      <c r="J340" s="19"/>
    </row>
    <row r="341" spans="2:10" ht="12.75">
      <c r="B341" s="19"/>
      <c r="C341" s="19"/>
      <c r="D341" s="19"/>
      <c r="E341" s="19"/>
      <c r="F341" s="19"/>
      <c r="G341" s="19"/>
      <c r="H341" s="19"/>
      <c r="I341" s="19"/>
      <c r="J341" s="19"/>
    </row>
    <row r="342" spans="2:10" ht="12.75">
      <c r="B342" s="19"/>
      <c r="C342" s="19"/>
      <c r="D342" s="19"/>
      <c r="E342" s="19"/>
      <c r="F342" s="19"/>
      <c r="G342" s="19"/>
      <c r="H342" s="19"/>
      <c r="I342" s="19"/>
      <c r="J342" s="19"/>
    </row>
    <row r="343" spans="2:10" ht="12.75">
      <c r="B343" s="19"/>
      <c r="C343" s="19"/>
      <c r="D343" s="19"/>
      <c r="E343" s="19"/>
      <c r="F343" s="19"/>
      <c r="G343" s="19"/>
      <c r="H343" s="19"/>
      <c r="I343" s="19"/>
      <c r="J343" s="19"/>
    </row>
    <row r="344" spans="2:10" ht="12.75">
      <c r="B344" s="19"/>
      <c r="C344" s="19"/>
      <c r="D344" s="19"/>
      <c r="E344" s="19"/>
      <c r="F344" s="19"/>
      <c r="G344" s="19"/>
      <c r="H344" s="19"/>
      <c r="I344" s="19"/>
      <c r="J344" s="19"/>
    </row>
    <row r="345" spans="2:10" ht="12.75">
      <c r="B345" s="19"/>
      <c r="C345" s="19"/>
      <c r="D345" s="19"/>
      <c r="E345" s="19"/>
      <c r="F345" s="19"/>
      <c r="G345" s="19"/>
      <c r="H345" s="19"/>
      <c r="I345" s="19"/>
      <c r="J345" s="19"/>
    </row>
    <row r="346" spans="2:10" ht="12.75"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2:10" ht="12.75">
      <c r="B347" s="19"/>
      <c r="C347" s="19"/>
      <c r="D347" s="19"/>
      <c r="E347" s="19"/>
      <c r="F347" s="19"/>
      <c r="G347" s="19"/>
      <c r="H347" s="19"/>
      <c r="I347" s="19"/>
      <c r="J347" s="19"/>
    </row>
    <row r="348" spans="2:10" ht="12.75">
      <c r="B348" s="19"/>
      <c r="C348" s="19"/>
      <c r="D348" s="19"/>
      <c r="E348" s="19"/>
      <c r="F348" s="19"/>
      <c r="G348" s="19"/>
      <c r="H348" s="19"/>
      <c r="I348" s="19"/>
      <c r="J348" s="19"/>
    </row>
    <row r="349" spans="2:10" ht="12.75">
      <c r="B349" s="19"/>
      <c r="C349" s="19"/>
      <c r="D349" s="19"/>
      <c r="E349" s="19"/>
      <c r="F349" s="19"/>
      <c r="G349" s="19"/>
      <c r="H349" s="19"/>
      <c r="I349" s="19"/>
      <c r="J349" s="19"/>
    </row>
    <row r="350" spans="2:10" ht="12.75">
      <c r="B350" s="19"/>
      <c r="C350" s="19"/>
      <c r="D350" s="19"/>
      <c r="E350" s="19"/>
      <c r="F350" s="19"/>
      <c r="G350" s="19"/>
      <c r="H350" s="19"/>
      <c r="I350" s="19"/>
      <c r="J350" s="19"/>
    </row>
    <row r="351" spans="2:10" ht="12.75">
      <c r="B351" s="19"/>
      <c r="C351" s="19"/>
      <c r="D351" s="19"/>
      <c r="E351" s="19"/>
      <c r="F351" s="19"/>
      <c r="G351" s="19"/>
      <c r="H351" s="19"/>
      <c r="I351" s="19"/>
      <c r="J351" s="19"/>
    </row>
    <row r="352" spans="2:10" ht="12.75">
      <c r="B352" s="19"/>
      <c r="C352" s="19"/>
      <c r="D352" s="19"/>
      <c r="E352" s="19"/>
      <c r="F352" s="19"/>
      <c r="G352" s="19"/>
      <c r="H352" s="19"/>
      <c r="I352" s="19"/>
      <c r="J352" s="19"/>
    </row>
    <row r="353" spans="2:10" ht="12.75">
      <c r="B353" s="19"/>
      <c r="C353" s="19"/>
      <c r="D353" s="19"/>
      <c r="E353" s="19"/>
      <c r="F353" s="19"/>
      <c r="G353" s="19"/>
      <c r="H353" s="19"/>
      <c r="I353" s="19"/>
      <c r="J353" s="19"/>
    </row>
    <row r="354" spans="2:10" ht="12.75">
      <c r="B354" s="19"/>
      <c r="C354" s="19"/>
      <c r="D354" s="19"/>
      <c r="E354" s="19"/>
      <c r="F354" s="19"/>
      <c r="G354" s="19"/>
      <c r="H354" s="19"/>
      <c r="I354" s="19"/>
      <c r="J354" s="19"/>
    </row>
    <row r="355" spans="2:10" ht="12.75">
      <c r="B355" s="19"/>
      <c r="C355" s="19"/>
      <c r="D355" s="19"/>
      <c r="E355" s="19"/>
      <c r="F355" s="19"/>
      <c r="G355" s="19"/>
      <c r="H355" s="19"/>
      <c r="I355" s="19"/>
      <c r="J355" s="19"/>
    </row>
    <row r="356" spans="2:10" ht="12.75">
      <c r="B356" s="19"/>
      <c r="C356" s="19"/>
      <c r="D356" s="19"/>
      <c r="E356" s="19"/>
      <c r="F356" s="19"/>
      <c r="G356" s="19"/>
      <c r="H356" s="19"/>
      <c r="I356" s="19"/>
      <c r="J356" s="19"/>
    </row>
    <row r="357" spans="2:10" ht="12.75">
      <c r="B357" s="19"/>
      <c r="C357" s="19"/>
      <c r="D357" s="19"/>
      <c r="E357" s="19"/>
      <c r="F357" s="19"/>
      <c r="G357" s="19"/>
      <c r="H357" s="19"/>
      <c r="I357" s="19"/>
      <c r="J357" s="19"/>
    </row>
    <row r="358" spans="2:10" ht="12.75">
      <c r="B358" s="19"/>
      <c r="C358" s="19"/>
      <c r="D358" s="19"/>
      <c r="E358" s="19"/>
      <c r="F358" s="19"/>
      <c r="G358" s="19"/>
      <c r="H358" s="19"/>
      <c r="I358" s="19"/>
      <c r="J358" s="19"/>
    </row>
    <row r="359" spans="2:10" ht="12.75">
      <c r="B359" s="19"/>
      <c r="C359" s="19"/>
      <c r="D359" s="19"/>
      <c r="E359" s="19"/>
      <c r="F359" s="19"/>
      <c r="G359" s="19"/>
      <c r="H359" s="19"/>
      <c r="I359" s="19"/>
      <c r="J359" s="19"/>
    </row>
    <row r="360" spans="2:10" ht="12.75">
      <c r="B360" s="19"/>
      <c r="C360" s="19"/>
      <c r="D360" s="19"/>
      <c r="E360" s="19"/>
      <c r="F360" s="19"/>
      <c r="G360" s="19"/>
      <c r="H360" s="19"/>
      <c r="I360" s="19"/>
      <c r="J360" s="19"/>
    </row>
    <row r="361" spans="2:10" ht="12.75">
      <c r="B361" s="19"/>
      <c r="C361" s="19"/>
      <c r="D361" s="19"/>
      <c r="E361" s="19"/>
      <c r="F361" s="19"/>
      <c r="G361" s="19"/>
      <c r="H361" s="19"/>
      <c r="I361" s="19"/>
      <c r="J361" s="19"/>
    </row>
    <row r="362" spans="2:10" ht="12.75">
      <c r="B362" s="19"/>
      <c r="C362" s="19"/>
      <c r="D362" s="19"/>
      <c r="E362" s="19"/>
      <c r="F362" s="19"/>
      <c r="G362" s="19"/>
      <c r="H362" s="19"/>
      <c r="I362" s="19"/>
      <c r="J362" s="19"/>
    </row>
    <row r="363" spans="2:10" ht="12.75">
      <c r="B363" s="19"/>
      <c r="C363" s="19"/>
      <c r="D363" s="19"/>
      <c r="E363" s="19"/>
      <c r="F363" s="19"/>
      <c r="G363" s="19"/>
      <c r="H363" s="19"/>
      <c r="I363" s="19"/>
      <c r="J363" s="19"/>
    </row>
    <row r="364" spans="2:10" ht="12.75">
      <c r="B364" s="19"/>
      <c r="C364" s="19"/>
      <c r="D364" s="19"/>
      <c r="E364" s="19"/>
      <c r="F364" s="19"/>
      <c r="G364" s="19"/>
      <c r="H364" s="19"/>
      <c r="I364" s="19"/>
      <c r="J364" s="19"/>
    </row>
    <row r="365" spans="2:10" ht="12.75">
      <c r="B365" s="19"/>
      <c r="C365" s="19"/>
      <c r="D365" s="19"/>
      <c r="E365" s="19"/>
      <c r="F365" s="19"/>
      <c r="G365" s="19"/>
      <c r="H365" s="19"/>
      <c r="I365" s="19"/>
      <c r="J365" s="19"/>
    </row>
    <row r="366" spans="2:10" ht="12.75">
      <c r="B366" s="19"/>
      <c r="C366" s="19"/>
      <c r="D366" s="19"/>
      <c r="E366" s="19"/>
      <c r="F366" s="19"/>
      <c r="G366" s="19"/>
      <c r="H366" s="19"/>
      <c r="I366" s="19"/>
      <c r="J366" s="19"/>
    </row>
    <row r="367" spans="2:10" ht="12.75">
      <c r="B367" s="19"/>
      <c r="C367" s="19"/>
      <c r="D367" s="19"/>
      <c r="E367" s="19"/>
      <c r="F367" s="19"/>
      <c r="G367" s="19"/>
      <c r="H367" s="19"/>
      <c r="I367" s="19"/>
      <c r="J367" s="19"/>
    </row>
    <row r="368" spans="2:10" ht="12.75">
      <c r="B368" s="19"/>
      <c r="C368" s="19"/>
      <c r="D368" s="19"/>
      <c r="E368" s="19"/>
      <c r="F368" s="19"/>
      <c r="G368" s="19"/>
      <c r="H368" s="19"/>
      <c r="I368" s="19"/>
      <c r="J368" s="19"/>
    </row>
    <row r="369" spans="2:10" ht="12.75">
      <c r="B369" s="19"/>
      <c r="C369" s="19"/>
      <c r="D369" s="19"/>
      <c r="E369" s="19"/>
      <c r="F369" s="19"/>
      <c r="G369" s="19"/>
      <c r="H369" s="19"/>
      <c r="I369" s="19"/>
      <c r="J369" s="19"/>
    </row>
    <row r="370" spans="2:10" ht="12.75">
      <c r="B370" s="19"/>
      <c r="C370" s="19"/>
      <c r="D370" s="19"/>
      <c r="E370" s="19"/>
      <c r="F370" s="19"/>
      <c r="G370" s="19"/>
      <c r="H370" s="19"/>
      <c r="I370" s="19"/>
      <c r="J370" s="19"/>
    </row>
    <row r="371" spans="2:10" ht="12.75">
      <c r="B371" s="19"/>
      <c r="C371" s="19"/>
      <c r="D371" s="19"/>
      <c r="E371" s="19"/>
      <c r="F371" s="19"/>
      <c r="G371" s="19"/>
      <c r="H371" s="19"/>
      <c r="I371" s="19"/>
      <c r="J371" s="19"/>
    </row>
    <row r="372" spans="2:10" ht="12.75">
      <c r="B372" s="19"/>
      <c r="C372" s="19"/>
      <c r="D372" s="19"/>
      <c r="E372" s="19"/>
      <c r="F372" s="19"/>
      <c r="G372" s="19"/>
      <c r="H372" s="19"/>
      <c r="I372" s="19"/>
      <c r="J372" s="19"/>
    </row>
    <row r="373" spans="2:10" ht="12.75">
      <c r="B373" s="19"/>
      <c r="C373" s="19"/>
      <c r="D373" s="19"/>
      <c r="E373" s="19"/>
      <c r="F373" s="19"/>
      <c r="G373" s="19"/>
      <c r="H373" s="19"/>
      <c r="I373" s="19"/>
      <c r="J373" s="19"/>
    </row>
    <row r="374" spans="2:10" ht="12.75">
      <c r="B374" s="19"/>
      <c r="C374" s="19"/>
      <c r="D374" s="19"/>
      <c r="E374" s="19"/>
      <c r="F374" s="19"/>
      <c r="G374" s="19"/>
      <c r="H374" s="19"/>
      <c r="I374" s="19"/>
      <c r="J374" s="19"/>
    </row>
    <row r="375" spans="2:10" ht="12.75">
      <c r="B375" s="19"/>
      <c r="C375" s="19"/>
      <c r="D375" s="19"/>
      <c r="E375" s="19"/>
      <c r="F375" s="19"/>
      <c r="G375" s="19"/>
      <c r="H375" s="19"/>
      <c r="I375" s="19"/>
      <c r="J375" s="19"/>
    </row>
    <row r="376" spans="2:10" ht="12.75">
      <c r="B376" s="19"/>
      <c r="C376" s="19"/>
      <c r="D376" s="19"/>
      <c r="E376" s="19"/>
      <c r="F376" s="19"/>
      <c r="G376" s="19"/>
      <c r="H376" s="19"/>
      <c r="I376" s="19"/>
      <c r="J376" s="19"/>
    </row>
    <row r="377" spans="2:10" ht="12.75">
      <c r="B377" s="19"/>
      <c r="C377" s="19"/>
      <c r="D377" s="19"/>
      <c r="E377" s="19"/>
      <c r="F377" s="19"/>
      <c r="G377" s="19"/>
      <c r="H377" s="19"/>
      <c r="I377" s="19"/>
      <c r="J377" s="19"/>
    </row>
    <row r="378" spans="2:10" ht="12.75">
      <c r="B378" s="19"/>
      <c r="C378" s="19"/>
      <c r="D378" s="19"/>
      <c r="E378" s="19"/>
      <c r="F378" s="19"/>
      <c r="G378" s="19"/>
      <c r="H378" s="19"/>
      <c r="I378" s="19"/>
      <c r="J378" s="19"/>
    </row>
    <row r="379" spans="2:10" ht="12.75">
      <c r="B379" s="19"/>
      <c r="C379" s="19"/>
      <c r="D379" s="19"/>
      <c r="E379" s="19"/>
      <c r="F379" s="19"/>
      <c r="G379" s="19"/>
      <c r="H379" s="19"/>
      <c r="I379" s="19"/>
      <c r="J379" s="19"/>
    </row>
    <row r="380" spans="2:10" ht="12.75">
      <c r="B380" s="19"/>
      <c r="C380" s="19"/>
      <c r="D380" s="19"/>
      <c r="E380" s="19"/>
      <c r="F380" s="19"/>
      <c r="G380" s="19"/>
      <c r="H380" s="19"/>
      <c r="I380" s="19"/>
      <c r="J380" s="19"/>
    </row>
    <row r="381" spans="2:10" ht="12.75">
      <c r="B381" s="19"/>
      <c r="C381" s="19"/>
      <c r="D381" s="19"/>
      <c r="E381" s="19"/>
      <c r="F381" s="19"/>
      <c r="G381" s="19"/>
      <c r="H381" s="19"/>
      <c r="I381" s="19"/>
      <c r="J381" s="19"/>
    </row>
    <row r="382" spans="2:10" ht="12.75">
      <c r="B382" s="19"/>
      <c r="C382" s="19"/>
      <c r="D382" s="19"/>
      <c r="E382" s="19"/>
      <c r="F382" s="19"/>
      <c r="G382" s="19"/>
      <c r="H382" s="19"/>
      <c r="I382" s="19"/>
      <c r="J382" s="19"/>
    </row>
    <row r="383" spans="2:10" ht="12.75">
      <c r="B383" s="19"/>
      <c r="C383" s="19"/>
      <c r="D383" s="19"/>
      <c r="E383" s="19"/>
      <c r="F383" s="19"/>
      <c r="G383" s="19"/>
      <c r="H383" s="19"/>
      <c r="I383" s="19"/>
      <c r="J383" s="19"/>
    </row>
    <row r="384" spans="2:10" ht="12.75">
      <c r="B384" s="19"/>
      <c r="C384" s="19"/>
      <c r="D384" s="19"/>
      <c r="E384" s="19"/>
      <c r="F384" s="19"/>
      <c r="G384" s="19"/>
      <c r="H384" s="19"/>
      <c r="I384" s="19"/>
      <c r="J384" s="19"/>
    </row>
    <row r="385" spans="2:10" ht="12.75">
      <c r="B385" s="19"/>
      <c r="C385" s="19"/>
      <c r="D385" s="19"/>
      <c r="E385" s="19"/>
      <c r="F385" s="19"/>
      <c r="G385" s="19"/>
      <c r="H385" s="19"/>
      <c r="I385" s="19"/>
      <c r="J385" s="19"/>
    </row>
    <row r="386" spans="2:10" ht="12.75">
      <c r="B386" s="19"/>
      <c r="C386" s="19"/>
      <c r="D386" s="19"/>
      <c r="E386" s="19"/>
      <c r="F386" s="19"/>
      <c r="G386" s="19"/>
      <c r="H386" s="19"/>
      <c r="I386" s="19"/>
      <c r="J386" s="19"/>
    </row>
    <row r="387" spans="2:10" ht="12.75">
      <c r="B387" s="19"/>
      <c r="C387" s="19"/>
      <c r="D387" s="19"/>
      <c r="E387" s="19"/>
      <c r="F387" s="19"/>
      <c r="G387" s="19"/>
      <c r="H387" s="19"/>
      <c r="I387" s="19"/>
      <c r="J387" s="19"/>
    </row>
    <row r="388" spans="2:10" ht="12.75">
      <c r="B388" s="19"/>
      <c r="C388" s="19"/>
      <c r="D388" s="19"/>
      <c r="E388" s="19"/>
      <c r="F388" s="19"/>
      <c r="G388" s="19"/>
      <c r="H388" s="19"/>
      <c r="I388" s="19"/>
      <c r="J388" s="19"/>
    </row>
    <row r="389" spans="2:10" ht="12.75">
      <c r="B389" s="19"/>
      <c r="C389" s="19"/>
      <c r="D389" s="19"/>
      <c r="E389" s="19"/>
      <c r="F389" s="19"/>
      <c r="G389" s="19"/>
      <c r="H389" s="19"/>
      <c r="I389" s="19"/>
      <c r="J389" s="19"/>
    </row>
    <row r="390" spans="2:10" ht="12.75">
      <c r="B390" s="19"/>
      <c r="C390" s="19"/>
      <c r="D390" s="19"/>
      <c r="E390" s="19"/>
      <c r="F390" s="19"/>
      <c r="G390" s="19"/>
      <c r="H390" s="19"/>
      <c r="I390" s="19"/>
      <c r="J390" s="19"/>
    </row>
    <row r="391" spans="2:10" ht="12.75">
      <c r="B391" s="19"/>
      <c r="C391" s="19"/>
      <c r="D391" s="19"/>
      <c r="E391" s="19"/>
      <c r="F391" s="19"/>
      <c r="G391" s="19"/>
      <c r="H391" s="19"/>
      <c r="I391" s="19"/>
      <c r="J391" s="19"/>
    </row>
    <row r="392" spans="2:10" ht="12.75">
      <c r="B392" s="19"/>
      <c r="C392" s="19"/>
      <c r="D392" s="19"/>
      <c r="E392" s="19"/>
      <c r="F392" s="19"/>
      <c r="G392" s="19"/>
      <c r="H392" s="19"/>
      <c r="I392" s="19"/>
      <c r="J392" s="19"/>
    </row>
    <row r="393" spans="2:10" ht="12.75">
      <c r="B393" s="19"/>
      <c r="C393" s="19"/>
      <c r="D393" s="19"/>
      <c r="E393" s="19"/>
      <c r="F393" s="19"/>
      <c r="G393" s="19"/>
      <c r="H393" s="19"/>
      <c r="I393" s="19"/>
      <c r="J393" s="19"/>
    </row>
    <row r="394" spans="2:10" ht="12.75">
      <c r="B394" s="19"/>
      <c r="C394" s="19"/>
      <c r="D394" s="19"/>
      <c r="E394" s="19"/>
      <c r="F394" s="19"/>
      <c r="G394" s="19"/>
      <c r="H394" s="19"/>
      <c r="I394" s="19"/>
      <c r="J394" s="19"/>
    </row>
    <row r="395" spans="2:10" ht="12.75">
      <c r="B395" s="19"/>
      <c r="C395" s="19"/>
      <c r="D395" s="19"/>
      <c r="E395" s="19"/>
      <c r="F395" s="19"/>
      <c r="G395" s="19"/>
      <c r="H395" s="19"/>
      <c r="I395" s="19"/>
      <c r="J395" s="19"/>
    </row>
    <row r="396" spans="2:10" ht="12.75">
      <c r="B396" s="19"/>
      <c r="C396" s="19"/>
      <c r="D396" s="19"/>
      <c r="E396" s="19"/>
      <c r="F396" s="19"/>
      <c r="G396" s="19"/>
      <c r="H396" s="19"/>
      <c r="I396" s="19"/>
      <c r="J396" s="19"/>
    </row>
    <row r="397" spans="2:10" ht="12.75">
      <c r="B397" s="19"/>
      <c r="C397" s="19"/>
      <c r="D397" s="19"/>
      <c r="E397" s="19"/>
      <c r="F397" s="19"/>
      <c r="G397" s="19"/>
      <c r="H397" s="19"/>
      <c r="I397" s="19"/>
      <c r="J397" s="19"/>
    </row>
    <row r="398" spans="2:10" ht="12.75">
      <c r="B398" s="19"/>
      <c r="C398" s="19"/>
      <c r="D398" s="19"/>
      <c r="E398" s="19"/>
      <c r="F398" s="19"/>
      <c r="G398" s="19"/>
      <c r="H398" s="19"/>
      <c r="I398" s="19"/>
      <c r="J398" s="19"/>
    </row>
    <row r="399" spans="2:10" ht="12.75">
      <c r="B399" s="19"/>
      <c r="C399" s="19"/>
      <c r="D399" s="19"/>
      <c r="E399" s="19"/>
      <c r="F399" s="19"/>
      <c r="G399" s="19"/>
      <c r="H399" s="19"/>
      <c r="I399" s="19"/>
      <c r="J399" s="19"/>
    </row>
    <row r="400" spans="2:10" ht="12.75">
      <c r="B400" s="19"/>
      <c r="C400" s="19"/>
      <c r="D400" s="19"/>
      <c r="E400" s="19"/>
      <c r="F400" s="19"/>
      <c r="G400" s="19"/>
      <c r="H400" s="19"/>
      <c r="I400" s="19"/>
      <c r="J400" s="19"/>
    </row>
    <row r="401" spans="2:10" ht="12.75">
      <c r="B401" s="19"/>
      <c r="C401" s="19"/>
      <c r="D401" s="19"/>
      <c r="E401" s="19"/>
      <c r="F401" s="19"/>
      <c r="G401" s="19"/>
      <c r="H401" s="19"/>
      <c r="I401" s="19"/>
      <c r="J401" s="19"/>
    </row>
    <row r="402" spans="2:10" ht="12.75">
      <c r="B402" s="19"/>
      <c r="C402" s="19"/>
      <c r="D402" s="19"/>
      <c r="E402" s="19"/>
      <c r="F402" s="19"/>
      <c r="G402" s="19"/>
      <c r="H402" s="19"/>
      <c r="I402" s="19"/>
      <c r="J402" s="19"/>
    </row>
    <row r="403" spans="2:10" ht="12.75">
      <c r="B403" s="19"/>
      <c r="C403" s="19"/>
      <c r="D403" s="19"/>
      <c r="E403" s="19"/>
      <c r="F403" s="19"/>
      <c r="G403" s="19"/>
      <c r="H403" s="19"/>
      <c r="I403" s="19"/>
      <c r="J403" s="19"/>
    </row>
    <row r="404" spans="2:10" ht="12.75">
      <c r="B404" s="19"/>
      <c r="C404" s="19"/>
      <c r="D404" s="19"/>
      <c r="E404" s="19"/>
      <c r="F404" s="19"/>
      <c r="G404" s="19"/>
      <c r="H404" s="19"/>
      <c r="I404" s="19"/>
      <c r="J404" s="19"/>
    </row>
    <row r="405" spans="2:10" ht="12.75">
      <c r="B405" s="19"/>
      <c r="C405" s="19"/>
      <c r="D405" s="19"/>
      <c r="E405" s="19"/>
      <c r="F405" s="19"/>
      <c r="G405" s="19"/>
      <c r="H405" s="19"/>
      <c r="I405" s="19"/>
      <c r="J405" s="19"/>
    </row>
    <row r="406" spans="2:10" ht="12.75">
      <c r="B406" s="19"/>
      <c r="C406" s="19"/>
      <c r="D406" s="19"/>
      <c r="E406" s="19"/>
      <c r="F406" s="19"/>
      <c r="G406" s="19"/>
      <c r="H406" s="19"/>
      <c r="I406" s="19"/>
      <c r="J406" s="19"/>
    </row>
    <row r="407" spans="2:10" ht="12.75">
      <c r="B407" s="19"/>
      <c r="C407" s="19"/>
      <c r="D407" s="19"/>
      <c r="E407" s="19"/>
      <c r="F407" s="19"/>
      <c r="G407" s="19"/>
      <c r="H407" s="19"/>
      <c r="I407" s="19"/>
      <c r="J407" s="19"/>
    </row>
    <row r="408" spans="2:10" ht="12.75">
      <c r="B408" s="19"/>
      <c r="C408" s="19"/>
      <c r="D408" s="19"/>
      <c r="E408" s="19"/>
      <c r="F408" s="19"/>
      <c r="G408" s="19"/>
      <c r="H408" s="19"/>
      <c r="I408" s="19"/>
      <c r="J408" s="19"/>
    </row>
    <row r="409" spans="2:10" ht="12.75">
      <c r="B409" s="19"/>
      <c r="C409" s="19"/>
      <c r="D409" s="19"/>
      <c r="E409" s="19"/>
      <c r="F409" s="19"/>
      <c r="G409" s="19"/>
      <c r="H409" s="19"/>
      <c r="I409" s="19"/>
      <c r="J409" s="19"/>
    </row>
    <row r="410" spans="2:10" ht="12.75">
      <c r="B410" s="19"/>
      <c r="C410" s="19"/>
      <c r="D410" s="19"/>
      <c r="E410" s="19"/>
      <c r="F410" s="19"/>
      <c r="G410" s="19"/>
      <c r="H410" s="19"/>
      <c r="I410" s="19"/>
      <c r="J410" s="19"/>
    </row>
    <row r="411" spans="2:10" ht="12.75">
      <c r="B411" s="19"/>
      <c r="C411" s="19"/>
      <c r="D411" s="19"/>
      <c r="E411" s="19"/>
      <c r="F411" s="19"/>
      <c r="G411" s="19"/>
      <c r="H411" s="19"/>
      <c r="I411" s="19"/>
      <c r="J411" s="19"/>
    </row>
    <row r="412" spans="2:10" ht="12.75">
      <c r="B412" s="19"/>
      <c r="C412" s="19"/>
      <c r="D412" s="19"/>
      <c r="E412" s="19"/>
      <c r="F412" s="19"/>
      <c r="G412" s="19"/>
      <c r="H412" s="19"/>
      <c r="I412" s="19"/>
      <c r="J412" s="19"/>
    </row>
    <row r="413" spans="2:10" ht="12.75">
      <c r="B413" s="19"/>
      <c r="C413" s="19"/>
      <c r="D413" s="19"/>
      <c r="E413" s="19"/>
      <c r="F413" s="19"/>
      <c r="G413" s="19"/>
      <c r="H413" s="19"/>
      <c r="I413" s="19"/>
      <c r="J413" s="19"/>
    </row>
    <row r="414" spans="2:10" ht="12.75">
      <c r="B414" s="19"/>
      <c r="C414" s="19"/>
      <c r="D414" s="19"/>
      <c r="E414" s="19"/>
      <c r="F414" s="19"/>
      <c r="G414" s="19"/>
      <c r="H414" s="19"/>
      <c r="I414" s="19"/>
      <c r="J414" s="19"/>
    </row>
    <row r="415" spans="2:10" ht="12.75">
      <c r="B415" s="19"/>
      <c r="C415" s="19"/>
      <c r="D415" s="19"/>
      <c r="E415" s="19"/>
      <c r="F415" s="19"/>
      <c r="G415" s="19"/>
      <c r="H415" s="19"/>
      <c r="I415" s="19"/>
      <c r="J415" s="19"/>
    </row>
    <row r="416" spans="2:10" ht="12.75">
      <c r="B416" s="19"/>
      <c r="C416" s="19"/>
      <c r="D416" s="19"/>
      <c r="E416" s="19"/>
      <c r="F416" s="19"/>
      <c r="G416" s="19"/>
      <c r="H416" s="19"/>
      <c r="I416" s="19"/>
      <c r="J416" s="19"/>
    </row>
    <row r="417" spans="2:10" ht="12.75">
      <c r="B417" s="19"/>
      <c r="C417" s="19"/>
      <c r="D417" s="19"/>
      <c r="E417" s="19"/>
      <c r="F417" s="19"/>
      <c r="G417" s="19"/>
      <c r="H417" s="19"/>
      <c r="I417" s="19"/>
      <c r="J417" s="19"/>
    </row>
    <row r="418" spans="2:10" ht="12.75">
      <c r="B418" s="19"/>
      <c r="C418" s="19"/>
      <c r="D418" s="19"/>
      <c r="E418" s="19"/>
      <c r="F418" s="19"/>
      <c r="G418" s="19"/>
      <c r="H418" s="19"/>
      <c r="I418" s="19"/>
      <c r="J418" s="19"/>
    </row>
    <row r="419" spans="2:10" ht="12.75">
      <c r="B419" s="19"/>
      <c r="C419" s="19"/>
      <c r="D419" s="19"/>
      <c r="E419" s="19"/>
      <c r="F419" s="19"/>
      <c r="G419" s="19"/>
      <c r="H419" s="19"/>
      <c r="I419" s="19"/>
      <c r="J419" s="19"/>
    </row>
    <row r="420" spans="2:10" ht="12.75">
      <c r="B420" s="19"/>
      <c r="C420" s="19"/>
      <c r="D420" s="19"/>
      <c r="E420" s="19"/>
      <c r="F420" s="19"/>
      <c r="G420" s="19"/>
      <c r="H420" s="19"/>
      <c r="I420" s="19"/>
      <c r="J420" s="19"/>
    </row>
    <row r="421" spans="2:10" ht="12.75">
      <c r="B421" s="19"/>
      <c r="C421" s="19"/>
      <c r="D421" s="19"/>
      <c r="E421" s="19"/>
      <c r="F421" s="19"/>
      <c r="G421" s="19"/>
      <c r="H421" s="19"/>
      <c r="I421" s="19"/>
      <c r="J421" s="19"/>
    </row>
    <row r="422" spans="2:10" ht="12.75">
      <c r="B422" s="19"/>
      <c r="C422" s="19"/>
      <c r="D422" s="19"/>
      <c r="E422" s="19"/>
      <c r="F422" s="19"/>
      <c r="G422" s="19"/>
      <c r="H422" s="19"/>
      <c r="I422" s="19"/>
      <c r="J422" s="19"/>
    </row>
    <row r="423" spans="2:10" ht="12.75">
      <c r="B423" s="19"/>
      <c r="C423" s="19"/>
      <c r="D423" s="19"/>
      <c r="E423" s="19"/>
      <c r="F423" s="19"/>
      <c r="G423" s="19"/>
      <c r="H423" s="19"/>
      <c r="I423" s="19"/>
      <c r="J423" s="19"/>
    </row>
    <row r="424" spans="2:10" ht="12.75">
      <c r="B424" s="19"/>
      <c r="C424" s="19"/>
      <c r="D424" s="19"/>
      <c r="E424" s="19"/>
      <c r="F424" s="19"/>
      <c r="G424" s="19"/>
      <c r="H424" s="19"/>
      <c r="I424" s="19"/>
      <c r="J424" s="19"/>
    </row>
    <row r="425" spans="2:10" ht="12.75">
      <c r="B425" s="19"/>
      <c r="C425" s="19"/>
      <c r="D425" s="19"/>
      <c r="E425" s="19"/>
      <c r="F425" s="19"/>
      <c r="G425" s="19"/>
      <c r="H425" s="19"/>
      <c r="I425" s="19"/>
      <c r="J425" s="19"/>
    </row>
    <row r="426" spans="2:10" ht="12.75">
      <c r="B426" s="19"/>
      <c r="C426" s="19"/>
      <c r="D426" s="19"/>
      <c r="E426" s="19"/>
      <c r="F426" s="19"/>
      <c r="G426" s="19"/>
      <c r="H426" s="19"/>
      <c r="I426" s="19"/>
      <c r="J426" s="19"/>
    </row>
    <row r="427" spans="2:10" ht="12.75">
      <c r="B427" s="19"/>
      <c r="C427" s="19"/>
      <c r="D427" s="19"/>
      <c r="E427" s="19"/>
      <c r="F427" s="19"/>
      <c r="G427" s="19"/>
      <c r="H427" s="19"/>
      <c r="I427" s="19"/>
      <c r="J427" s="19"/>
    </row>
    <row r="428" spans="2:10" ht="12.75">
      <c r="B428" s="19"/>
      <c r="C428" s="19"/>
      <c r="D428" s="19"/>
      <c r="E428" s="19"/>
      <c r="F428" s="19"/>
      <c r="G428" s="19"/>
      <c r="H428" s="19"/>
      <c r="I428" s="19"/>
      <c r="J428" s="19"/>
    </row>
    <row r="429" spans="2:10" ht="12.75">
      <c r="B429" s="19"/>
      <c r="C429" s="19"/>
      <c r="D429" s="19"/>
      <c r="E429" s="19"/>
      <c r="F429" s="19"/>
      <c r="G429" s="19"/>
      <c r="H429" s="19"/>
      <c r="I429" s="19"/>
      <c r="J429" s="19"/>
    </row>
    <row r="430" spans="2:10" ht="12.75">
      <c r="B430" s="19"/>
      <c r="C430" s="19"/>
      <c r="D430" s="19"/>
      <c r="E430" s="19"/>
      <c r="F430" s="19"/>
      <c r="G430" s="19"/>
      <c r="H430" s="19"/>
      <c r="I430" s="19"/>
      <c r="J430" s="19"/>
    </row>
  </sheetData>
  <mergeCells count="2">
    <mergeCell ref="A3:J3"/>
    <mergeCell ref="A1:J1"/>
  </mergeCells>
  <printOptions horizontalCentered="1"/>
  <pageMargins left="0.5118110236220472" right="0.5118110236220472" top="0.6" bottom="0.1968503937007874" header="0.1968503937007874" footer="0.1968503937007874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T205"/>
  <sheetViews>
    <sheetView zoomScale="75" zoomScaleNormal="75" workbookViewId="0" topLeftCell="A174">
      <selection activeCell="N199" sqref="N199"/>
    </sheetView>
  </sheetViews>
  <sheetFormatPr defaultColWidth="11.421875" defaultRowHeight="12.75" customHeight="1"/>
  <cols>
    <col min="1" max="1" width="1.7109375" style="4" customWidth="1"/>
    <col min="2" max="2" width="45.8515625" style="4" customWidth="1"/>
    <col min="3" max="5" width="8.140625" style="4" customWidth="1"/>
    <col min="6" max="6" width="2.421875" style="4" customWidth="1"/>
    <col min="7" max="9" width="8.140625" style="4" customWidth="1"/>
    <col min="10" max="10" width="2.421875" style="4" customWidth="1"/>
    <col min="11" max="11" width="8.140625" style="4" customWidth="1"/>
    <col min="12" max="12" width="0.85546875" style="4" customWidth="1"/>
    <col min="13" max="235" width="9.140625" style="4" customWidth="1"/>
    <col min="236" max="16384" width="11.421875" style="4" customWidth="1"/>
  </cols>
  <sheetData>
    <row r="1" spans="1:11" ht="12.75" customHeight="1">
      <c r="A1" s="160" t="s">
        <v>330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5" customHeight="1">
      <c r="A2" s="2" t="s">
        <v>287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 customHeight="1">
      <c r="A3" s="5" t="s">
        <v>109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" customHeight="1">
      <c r="L4" s="6"/>
    </row>
    <row r="5" spans="1:1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3:12" ht="10.5" customHeight="1">
      <c r="C6" s="8" t="s">
        <v>87</v>
      </c>
      <c r="D6" s="8"/>
      <c r="E6" s="8"/>
      <c r="F6" s="9"/>
      <c r="G6" s="8" t="s">
        <v>88</v>
      </c>
      <c r="H6" s="8"/>
      <c r="I6" s="8"/>
      <c r="J6" s="9"/>
      <c r="K6" s="8" t="s">
        <v>89</v>
      </c>
      <c r="L6" s="3"/>
    </row>
    <row r="7" spans="3:12" ht="10.5" customHeight="1">
      <c r="C7" s="10" t="s">
        <v>90</v>
      </c>
      <c r="D7" s="10" t="s">
        <v>91</v>
      </c>
      <c r="E7" s="11" t="s">
        <v>92</v>
      </c>
      <c r="F7" s="12"/>
      <c r="G7" s="10" t="s">
        <v>90</v>
      </c>
      <c r="H7" s="10" t="s">
        <v>91</v>
      </c>
      <c r="I7" s="11" t="s">
        <v>92</v>
      </c>
      <c r="J7" s="9"/>
      <c r="K7" s="8" t="s">
        <v>92</v>
      </c>
      <c r="L7" s="3"/>
    </row>
    <row r="8" spans="1:12" ht="9" customHeight="1">
      <c r="A8" s="6"/>
      <c r="B8" s="6"/>
      <c r="C8" s="13"/>
      <c r="D8" s="13"/>
      <c r="E8" s="13"/>
      <c r="F8" s="14"/>
      <c r="G8" s="13"/>
      <c r="H8" s="13"/>
      <c r="I8" s="13"/>
      <c r="J8" s="15"/>
      <c r="K8" s="14"/>
      <c r="L8" s="6"/>
    </row>
    <row r="9" spans="5:11" ht="11.25" customHeight="1">
      <c r="E9" s="16"/>
      <c r="I9" s="16"/>
      <c r="K9" s="17"/>
    </row>
    <row r="10" spans="1:12" ht="11.25" customHeight="1">
      <c r="A10" s="18" t="s">
        <v>289</v>
      </c>
      <c r="B10" s="18"/>
      <c r="C10" s="19">
        <f>SUM(C11:C14)</f>
        <v>708</v>
      </c>
      <c r="D10" s="19">
        <f>SUM(D11:D14)</f>
        <v>293</v>
      </c>
      <c r="E10" s="19">
        <f>SUM(E11:E14)</f>
        <v>1001</v>
      </c>
      <c r="F10" s="19"/>
      <c r="G10" s="19">
        <f>SUM(G11:G14)</f>
        <v>3051</v>
      </c>
      <c r="H10" s="19">
        <f>SUM(H11:H14)</f>
        <v>1349</v>
      </c>
      <c r="I10" s="19">
        <f>SUM(I11:I14)</f>
        <v>4400</v>
      </c>
      <c r="J10" s="19"/>
      <c r="K10" s="19">
        <f>SUM(E10,I10)</f>
        <v>5401</v>
      </c>
      <c r="L10" s="19"/>
    </row>
    <row r="11" spans="1:20" ht="11.25" customHeight="1">
      <c r="A11" s="20"/>
      <c r="B11" s="21" t="s">
        <v>0</v>
      </c>
      <c r="C11" s="54">
        <v>467</v>
      </c>
      <c r="D11" s="54">
        <v>190</v>
      </c>
      <c r="E11" s="54">
        <v>657</v>
      </c>
      <c r="F11" s="19"/>
      <c r="G11" s="54">
        <v>2829</v>
      </c>
      <c r="H11" s="54">
        <v>1227</v>
      </c>
      <c r="I11" s="54">
        <v>4056</v>
      </c>
      <c r="J11" s="19"/>
      <c r="K11" s="19">
        <f>SUM(E11,I11)</f>
        <v>4713</v>
      </c>
      <c r="M11" s="1"/>
      <c r="N11" s="1"/>
      <c r="O11" s="1"/>
      <c r="P11" s="1"/>
      <c r="Q11" s="1"/>
      <c r="R11" s="1"/>
      <c r="S11" s="1"/>
      <c r="T11" s="1"/>
    </row>
    <row r="12" spans="1:20" ht="11.25" customHeight="1">
      <c r="A12" s="22"/>
      <c r="B12" s="21" t="s">
        <v>1</v>
      </c>
      <c r="C12" s="54">
        <v>48</v>
      </c>
      <c r="D12" s="54">
        <v>28</v>
      </c>
      <c r="E12" s="54">
        <v>76</v>
      </c>
      <c r="F12" s="19"/>
      <c r="G12" s="54">
        <v>30</v>
      </c>
      <c r="H12" s="54">
        <v>29</v>
      </c>
      <c r="I12" s="54">
        <v>59</v>
      </c>
      <c r="J12" s="19"/>
      <c r="K12" s="19">
        <f>SUM(E12,I12)</f>
        <v>135</v>
      </c>
      <c r="M12" s="1"/>
      <c r="N12" s="1"/>
      <c r="O12" s="1"/>
      <c r="P12" s="1"/>
      <c r="Q12" s="1"/>
      <c r="R12" s="1"/>
      <c r="S12" s="1"/>
      <c r="T12" s="1"/>
    </row>
    <row r="13" spans="1:20" ht="11.25" customHeight="1">
      <c r="A13" s="22"/>
      <c r="B13" s="21" t="s">
        <v>2</v>
      </c>
      <c r="C13" s="54">
        <v>152</v>
      </c>
      <c r="D13" s="54">
        <v>58</v>
      </c>
      <c r="E13" s="54">
        <v>210</v>
      </c>
      <c r="F13" s="19"/>
      <c r="G13" s="54">
        <v>163</v>
      </c>
      <c r="H13" s="54">
        <v>78</v>
      </c>
      <c r="I13" s="54">
        <v>241</v>
      </c>
      <c r="J13" s="19"/>
      <c r="K13" s="19">
        <f>SUM(E13,I13)</f>
        <v>451</v>
      </c>
      <c r="M13" s="1"/>
      <c r="N13" s="1"/>
      <c r="O13" s="1"/>
      <c r="P13" s="1"/>
      <c r="Q13" s="1"/>
      <c r="R13" s="1"/>
      <c r="S13" s="1"/>
      <c r="T13" s="1"/>
    </row>
    <row r="14" spans="1:20" ht="11.25" customHeight="1">
      <c r="A14" s="22"/>
      <c r="B14" s="21" t="s">
        <v>3</v>
      </c>
      <c r="C14" s="54">
        <v>41</v>
      </c>
      <c r="D14" s="54">
        <v>17</v>
      </c>
      <c r="E14" s="54">
        <v>58</v>
      </c>
      <c r="F14" s="19"/>
      <c r="G14" s="54">
        <v>29</v>
      </c>
      <c r="H14" s="54">
        <v>15</v>
      </c>
      <c r="I14" s="54">
        <v>44</v>
      </c>
      <c r="J14" s="19"/>
      <c r="K14" s="19">
        <f>SUM(E14,I14)</f>
        <v>102</v>
      </c>
      <c r="M14" s="1"/>
      <c r="N14" s="1"/>
      <c r="O14" s="1"/>
      <c r="P14" s="1"/>
      <c r="Q14" s="1"/>
      <c r="R14" s="1"/>
      <c r="S14" s="1"/>
      <c r="T14" s="1"/>
    </row>
    <row r="15" spans="1:11" ht="11.25" customHeight="1">
      <c r="A15" s="22"/>
      <c r="B15" s="22"/>
      <c r="C15" s="24"/>
      <c r="D15" s="24"/>
      <c r="E15" s="24"/>
      <c r="F15" s="24"/>
      <c r="G15" s="24"/>
      <c r="H15" s="24"/>
      <c r="I15" s="24"/>
      <c r="J15" s="19"/>
      <c r="K15" s="19"/>
    </row>
    <row r="16" spans="1:11" ht="11.25" customHeight="1">
      <c r="A16" s="4" t="s">
        <v>4</v>
      </c>
      <c r="B16" s="22"/>
      <c r="C16" s="24">
        <f>SUM(C17:C20)</f>
        <v>299</v>
      </c>
      <c r="D16" s="24">
        <f>SUM(D17:D20)</f>
        <v>445</v>
      </c>
      <c r="E16" s="24">
        <f>SUM(E17:E20)</f>
        <v>744</v>
      </c>
      <c r="F16" s="24"/>
      <c r="G16" s="24">
        <f>SUM(G17:G20)</f>
        <v>1021</v>
      </c>
      <c r="H16" s="24">
        <f>SUM(H17:H20)</f>
        <v>1241</v>
      </c>
      <c r="I16" s="24">
        <f>SUM(I17:I20)</f>
        <v>2262</v>
      </c>
      <c r="J16" s="24"/>
      <c r="K16" s="24">
        <f>SUM(K17:K20)</f>
        <v>3006</v>
      </c>
    </row>
    <row r="17" spans="1:20" ht="10.5" customHeight="1">
      <c r="A17" s="22"/>
      <c r="B17" s="25" t="s">
        <v>5</v>
      </c>
      <c r="C17" s="54">
        <v>110</v>
      </c>
      <c r="D17" s="54">
        <v>138</v>
      </c>
      <c r="E17" s="54">
        <v>248</v>
      </c>
      <c r="F17" s="19"/>
      <c r="G17" s="54">
        <v>306</v>
      </c>
      <c r="H17" s="54">
        <v>257</v>
      </c>
      <c r="I17" s="54">
        <v>563</v>
      </c>
      <c r="J17" s="19"/>
      <c r="K17" s="19">
        <f>SUM(E17,I17)</f>
        <v>811</v>
      </c>
      <c r="M17" s="1"/>
      <c r="N17" s="1"/>
      <c r="O17" s="1"/>
      <c r="P17" s="1"/>
      <c r="Q17" s="1"/>
      <c r="R17" s="1"/>
      <c r="S17" s="1"/>
      <c r="T17" s="1"/>
    </row>
    <row r="18" spans="1:20" ht="11.25" customHeight="1">
      <c r="A18" s="22"/>
      <c r="B18" s="25" t="s">
        <v>290</v>
      </c>
      <c r="C18" s="23" t="s">
        <v>93</v>
      </c>
      <c r="D18" s="23" t="s">
        <v>93</v>
      </c>
      <c r="E18" s="23" t="s">
        <v>93</v>
      </c>
      <c r="F18" s="19"/>
      <c r="G18" s="54">
        <v>77</v>
      </c>
      <c r="H18" s="54">
        <v>165</v>
      </c>
      <c r="I18" s="54">
        <v>242</v>
      </c>
      <c r="J18" s="19"/>
      <c r="K18" s="19">
        <f>SUM(E18,I18)</f>
        <v>242</v>
      </c>
      <c r="M18" s="1"/>
      <c r="N18" s="1"/>
      <c r="O18" s="1"/>
      <c r="P18" s="1"/>
      <c r="Q18" s="1"/>
      <c r="R18" s="1"/>
      <c r="S18" s="1"/>
      <c r="T18" s="1"/>
    </row>
    <row r="19" spans="1:20" ht="11.25" customHeight="1">
      <c r="A19" s="22"/>
      <c r="B19" s="25" t="s">
        <v>310</v>
      </c>
      <c r="C19" s="23" t="s">
        <v>93</v>
      </c>
      <c r="D19" s="23" t="s">
        <v>93</v>
      </c>
      <c r="E19" s="23" t="s">
        <v>93</v>
      </c>
      <c r="F19" s="19"/>
      <c r="G19" s="54">
        <v>188</v>
      </c>
      <c r="H19" s="54">
        <v>200</v>
      </c>
      <c r="I19" s="54">
        <v>388</v>
      </c>
      <c r="J19" s="19"/>
      <c r="K19" s="19">
        <f>SUM(E19,I19)</f>
        <v>388</v>
      </c>
      <c r="M19" s="1"/>
      <c r="N19" s="1"/>
      <c r="O19" s="1"/>
      <c r="P19" s="1"/>
      <c r="Q19" s="1"/>
      <c r="R19" s="1"/>
      <c r="S19" s="1"/>
      <c r="T19" s="1"/>
    </row>
    <row r="20" spans="2:20" ht="11.25" customHeight="1">
      <c r="B20" s="25" t="s">
        <v>7</v>
      </c>
      <c r="C20" s="54">
        <v>189</v>
      </c>
      <c r="D20" s="54">
        <v>307</v>
      </c>
      <c r="E20" s="54">
        <v>496</v>
      </c>
      <c r="F20" s="54"/>
      <c r="G20" s="54">
        <v>450</v>
      </c>
      <c r="H20" s="54">
        <v>619</v>
      </c>
      <c r="I20" s="54">
        <v>1069</v>
      </c>
      <c r="J20" s="19"/>
      <c r="K20" s="19">
        <f>SUM(E20,I20)</f>
        <v>1565</v>
      </c>
      <c r="M20" s="1"/>
      <c r="N20" s="1"/>
      <c r="O20" s="1"/>
      <c r="P20" s="1"/>
      <c r="Q20" s="1"/>
      <c r="R20" s="1"/>
      <c r="S20" s="1"/>
      <c r="T20" s="1"/>
    </row>
    <row r="21" spans="1:11" ht="11.25" customHeight="1">
      <c r="A21" s="22"/>
      <c r="B21" s="22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1.25" customHeight="1">
      <c r="A22" s="4" t="s">
        <v>8</v>
      </c>
      <c r="B22" s="22"/>
      <c r="C22" s="24">
        <f>SUM(C23:C27)</f>
        <v>565</v>
      </c>
      <c r="D22" s="24">
        <f>SUM(D23:D27)</f>
        <v>445</v>
      </c>
      <c r="E22" s="24">
        <f>SUM(E23:E27)</f>
        <v>1010</v>
      </c>
      <c r="F22" s="24"/>
      <c r="G22" s="24">
        <f>SUM(G23:G27)</f>
        <v>1876</v>
      </c>
      <c r="H22" s="24">
        <f>SUM(H23:H27)</f>
        <v>1567</v>
      </c>
      <c r="I22" s="24">
        <f>SUM(I23:I27)</f>
        <v>3443</v>
      </c>
      <c r="J22" s="19"/>
      <c r="K22" s="19">
        <f aca="true" t="shared" si="0" ref="K22:K27">SUM(E22,I22)</f>
        <v>4453</v>
      </c>
    </row>
    <row r="23" spans="1:20" ht="11.25" customHeight="1">
      <c r="A23" s="22"/>
      <c r="B23" s="25" t="s">
        <v>9</v>
      </c>
      <c r="C23" s="54">
        <v>145</v>
      </c>
      <c r="D23" s="54">
        <v>129</v>
      </c>
      <c r="E23" s="54">
        <v>274</v>
      </c>
      <c r="F23" s="54"/>
      <c r="G23" s="54">
        <v>487</v>
      </c>
      <c r="H23" s="54">
        <v>513</v>
      </c>
      <c r="I23" s="54">
        <v>1000</v>
      </c>
      <c r="J23" s="19"/>
      <c r="K23" s="19">
        <f t="shared" si="0"/>
        <v>1274</v>
      </c>
      <c r="M23" s="1"/>
      <c r="N23" s="1"/>
      <c r="O23" s="1"/>
      <c r="P23" s="1"/>
      <c r="Q23" s="1"/>
      <c r="R23" s="1"/>
      <c r="S23" s="1"/>
      <c r="T23" s="1"/>
    </row>
    <row r="24" spans="1:20" ht="11.25" customHeight="1">
      <c r="A24" s="22"/>
      <c r="B24" s="25" t="s">
        <v>13</v>
      </c>
      <c r="C24" s="54">
        <v>119</v>
      </c>
      <c r="D24" s="54">
        <v>205</v>
      </c>
      <c r="E24" s="54">
        <v>324</v>
      </c>
      <c r="F24" s="54"/>
      <c r="G24" s="54">
        <v>480</v>
      </c>
      <c r="H24" s="54">
        <v>695</v>
      </c>
      <c r="I24" s="54">
        <v>1175</v>
      </c>
      <c r="J24" s="19"/>
      <c r="K24" s="19">
        <f t="shared" si="0"/>
        <v>1499</v>
      </c>
      <c r="M24" s="1"/>
      <c r="N24" s="1"/>
      <c r="O24" s="1"/>
      <c r="P24" s="1"/>
      <c r="Q24" s="1"/>
      <c r="R24" s="1"/>
      <c r="S24" s="1"/>
      <c r="T24" s="1"/>
    </row>
    <row r="25" spans="1:20" ht="11.25" customHeight="1">
      <c r="A25" s="22"/>
      <c r="B25" s="25" t="s">
        <v>10</v>
      </c>
      <c r="C25" s="54">
        <v>49</v>
      </c>
      <c r="D25" s="54">
        <v>29</v>
      </c>
      <c r="E25" s="54">
        <v>78</v>
      </c>
      <c r="F25" s="54"/>
      <c r="G25" s="54">
        <v>124</v>
      </c>
      <c r="H25" s="54">
        <v>60</v>
      </c>
      <c r="I25" s="54">
        <v>184</v>
      </c>
      <c r="J25" s="19"/>
      <c r="K25" s="19">
        <f t="shared" si="0"/>
        <v>262</v>
      </c>
      <c r="M25" s="1"/>
      <c r="N25" s="1"/>
      <c r="O25" s="1"/>
      <c r="P25" s="1"/>
      <c r="Q25" s="1"/>
      <c r="R25" s="1"/>
      <c r="S25" s="1"/>
      <c r="T25" s="1"/>
    </row>
    <row r="26" spans="1:20" ht="11.25" customHeight="1">
      <c r="A26" s="22"/>
      <c r="B26" s="25" t="s">
        <v>11</v>
      </c>
      <c r="C26" s="54">
        <v>152</v>
      </c>
      <c r="D26" s="54">
        <v>40</v>
      </c>
      <c r="E26" s="54">
        <v>192</v>
      </c>
      <c r="F26" s="54"/>
      <c r="G26" s="54">
        <v>514</v>
      </c>
      <c r="H26" s="54">
        <v>172</v>
      </c>
      <c r="I26" s="54">
        <v>686</v>
      </c>
      <c r="J26" s="19"/>
      <c r="K26" s="19">
        <f t="shared" si="0"/>
        <v>878</v>
      </c>
      <c r="M26" s="1"/>
      <c r="N26" s="1"/>
      <c r="O26" s="1"/>
      <c r="P26" s="1"/>
      <c r="Q26" s="1"/>
      <c r="R26" s="1"/>
      <c r="S26" s="1"/>
      <c r="T26" s="1"/>
    </row>
    <row r="27" spans="1:20" ht="11.25" customHeight="1">
      <c r="A27" s="22"/>
      <c r="B27" s="25" t="s">
        <v>12</v>
      </c>
      <c r="C27" s="54">
        <v>100</v>
      </c>
      <c r="D27" s="54">
        <v>42</v>
      </c>
      <c r="E27" s="54">
        <v>142</v>
      </c>
      <c r="F27" s="54"/>
      <c r="G27" s="54">
        <v>271</v>
      </c>
      <c r="H27" s="54">
        <v>127</v>
      </c>
      <c r="I27" s="54">
        <v>398</v>
      </c>
      <c r="J27" s="19"/>
      <c r="K27" s="19">
        <f t="shared" si="0"/>
        <v>540</v>
      </c>
      <c r="M27" s="1"/>
      <c r="N27" s="1"/>
      <c r="O27" s="1"/>
      <c r="P27" s="1"/>
      <c r="Q27" s="1"/>
      <c r="R27" s="1"/>
      <c r="S27" s="1"/>
      <c r="T27" s="1"/>
    </row>
    <row r="28" spans="1:11" ht="11.25" customHeight="1">
      <c r="A28" s="22"/>
      <c r="B28" s="21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1.25" customHeight="1">
      <c r="A29" s="4" t="s">
        <v>14</v>
      </c>
      <c r="B29" s="22"/>
      <c r="C29" s="24">
        <f>SUM(C30:C33)</f>
        <v>540</v>
      </c>
      <c r="D29" s="24">
        <f>SUM(D30:D33)</f>
        <v>821</v>
      </c>
      <c r="E29" s="24">
        <f>SUM(E30:E33)</f>
        <v>1361</v>
      </c>
      <c r="F29" s="24"/>
      <c r="G29" s="24">
        <f>SUM(G30:G33)</f>
        <v>1542</v>
      </c>
      <c r="H29" s="24">
        <f>SUM(H30:H33)</f>
        <v>2531</v>
      </c>
      <c r="I29" s="24">
        <f>SUM(I30:I33)</f>
        <v>4073</v>
      </c>
      <c r="J29" s="19"/>
      <c r="K29" s="19">
        <f>SUM(E29,I29)</f>
        <v>5434</v>
      </c>
    </row>
    <row r="30" spans="1:20" ht="11.25" customHeight="1">
      <c r="A30" s="22"/>
      <c r="B30" s="21" t="s">
        <v>15</v>
      </c>
      <c r="C30" s="54">
        <v>206</v>
      </c>
      <c r="D30" s="54">
        <v>398</v>
      </c>
      <c r="E30" s="54">
        <v>604</v>
      </c>
      <c r="F30" s="54"/>
      <c r="G30" s="54">
        <v>603</v>
      </c>
      <c r="H30" s="54">
        <v>1315</v>
      </c>
      <c r="I30" s="54">
        <v>1918</v>
      </c>
      <c r="J30" s="19"/>
      <c r="K30" s="19">
        <f>SUM(E30,I30)</f>
        <v>2522</v>
      </c>
      <c r="M30" s="1"/>
      <c r="N30" s="54"/>
      <c r="O30" s="54"/>
      <c r="P30" s="54"/>
      <c r="Q30" s="54"/>
      <c r="R30" s="54"/>
      <c r="S30" s="54"/>
      <c r="T30" s="54"/>
    </row>
    <row r="31" spans="1:20" ht="11.25" customHeight="1">
      <c r="A31" s="26"/>
      <c r="B31" s="21" t="s">
        <v>16</v>
      </c>
      <c r="C31" s="54">
        <v>192</v>
      </c>
      <c r="D31" s="54">
        <v>136</v>
      </c>
      <c r="E31" s="54">
        <v>328</v>
      </c>
      <c r="F31" s="54"/>
      <c r="G31" s="54">
        <v>531</v>
      </c>
      <c r="H31" s="54">
        <v>340</v>
      </c>
      <c r="I31" s="54">
        <v>871</v>
      </c>
      <c r="J31" s="19"/>
      <c r="K31" s="19">
        <f>SUM(E31,I31)</f>
        <v>1199</v>
      </c>
      <c r="M31" s="1"/>
      <c r="N31" s="54"/>
      <c r="O31" s="54"/>
      <c r="P31" s="54"/>
      <c r="Q31" s="54"/>
      <c r="R31" s="54"/>
      <c r="S31" s="54"/>
      <c r="T31" s="54"/>
    </row>
    <row r="32" spans="1:20" ht="11.25" customHeight="1">
      <c r="A32" s="22"/>
      <c r="B32" s="21" t="s">
        <v>17</v>
      </c>
      <c r="C32" s="54">
        <v>59</v>
      </c>
      <c r="D32" s="54">
        <v>194</v>
      </c>
      <c r="E32" s="54">
        <v>253</v>
      </c>
      <c r="F32" s="54"/>
      <c r="G32" s="54">
        <v>199</v>
      </c>
      <c r="H32" s="54">
        <v>644</v>
      </c>
      <c r="I32" s="54">
        <v>843</v>
      </c>
      <c r="J32" s="19"/>
      <c r="K32" s="19">
        <f>SUM(E32,I32)</f>
        <v>1096</v>
      </c>
      <c r="M32" s="1"/>
      <c r="N32" s="54"/>
      <c r="O32" s="54"/>
      <c r="P32" s="54"/>
      <c r="Q32" s="54"/>
      <c r="R32" s="54"/>
      <c r="S32" s="54"/>
      <c r="T32" s="54"/>
    </row>
    <row r="33" spans="1:20" ht="11.25" customHeight="1">
      <c r="A33" s="22"/>
      <c r="B33" s="22" t="s">
        <v>18</v>
      </c>
      <c r="C33" s="54">
        <v>83</v>
      </c>
      <c r="D33" s="54">
        <v>93</v>
      </c>
      <c r="E33" s="54">
        <v>176</v>
      </c>
      <c r="F33" s="54"/>
      <c r="G33" s="54">
        <v>209</v>
      </c>
      <c r="H33" s="54">
        <v>232</v>
      </c>
      <c r="I33" s="54">
        <v>441</v>
      </c>
      <c r="J33" s="19"/>
      <c r="K33" s="19">
        <f>SUM(E33,I33)</f>
        <v>617</v>
      </c>
      <c r="M33" s="1"/>
      <c r="N33" s="54"/>
      <c r="O33" s="54"/>
      <c r="P33" s="54"/>
      <c r="Q33" s="54"/>
      <c r="R33" s="54"/>
      <c r="S33" s="54"/>
      <c r="T33" s="54"/>
    </row>
    <row r="34" spans="1:11" ht="11.25" customHeight="1">
      <c r="A34" s="22"/>
      <c r="B34" s="22"/>
      <c r="C34" s="24"/>
      <c r="D34" s="24"/>
      <c r="E34" s="24"/>
      <c r="F34" s="24"/>
      <c r="G34" s="24"/>
      <c r="H34" s="24"/>
      <c r="I34" s="24"/>
      <c r="J34" s="19"/>
      <c r="K34" s="19"/>
    </row>
    <row r="35" spans="1:11" ht="11.25" customHeight="1">
      <c r="A35" s="4" t="s">
        <v>25</v>
      </c>
      <c r="B35" s="22"/>
      <c r="C35" s="24">
        <f>SUM(C36:C38)</f>
        <v>1095</v>
      </c>
      <c r="D35" s="24">
        <f>SUM(D36:D38)</f>
        <v>1507</v>
      </c>
      <c r="E35" s="24">
        <f>SUM(E36:E38)</f>
        <v>2602</v>
      </c>
      <c r="F35" s="24"/>
      <c r="G35" s="24">
        <f>SUM(G36:G38)</f>
        <v>3518</v>
      </c>
      <c r="H35" s="24">
        <f>SUM(H36:H38)</f>
        <v>5702</v>
      </c>
      <c r="I35" s="24">
        <f>SUM(I36:I38)</f>
        <v>9220</v>
      </c>
      <c r="J35" s="19"/>
      <c r="K35" s="19">
        <f>SUM(E35,I35)</f>
        <v>11822</v>
      </c>
    </row>
    <row r="36" spans="1:20" ht="11.25" customHeight="1">
      <c r="A36" s="22"/>
      <c r="B36" s="27" t="s">
        <v>26</v>
      </c>
      <c r="C36" s="54">
        <v>398</v>
      </c>
      <c r="D36" s="54">
        <v>621</v>
      </c>
      <c r="E36" s="54">
        <v>1019</v>
      </c>
      <c r="F36" s="54"/>
      <c r="G36" s="54">
        <v>1146</v>
      </c>
      <c r="H36" s="54">
        <v>2106</v>
      </c>
      <c r="I36" s="54">
        <v>3252</v>
      </c>
      <c r="J36" s="19"/>
      <c r="K36" s="19">
        <f>SUM(E36,I36)</f>
        <v>4271</v>
      </c>
      <c r="M36" s="1"/>
      <c r="N36" s="54"/>
      <c r="O36" s="54"/>
      <c r="P36" s="54"/>
      <c r="Q36" s="54"/>
      <c r="R36" s="54"/>
      <c r="S36" s="54"/>
      <c r="T36" s="54"/>
    </row>
    <row r="37" spans="1:20" ht="11.25" customHeight="1">
      <c r="A37" s="22"/>
      <c r="B37" s="27" t="s">
        <v>94</v>
      </c>
      <c r="C37" s="54">
        <v>638</v>
      </c>
      <c r="D37" s="54">
        <v>830</v>
      </c>
      <c r="E37" s="54">
        <v>1468</v>
      </c>
      <c r="F37" s="54"/>
      <c r="G37" s="54">
        <v>2167</v>
      </c>
      <c r="H37" s="54">
        <v>3417</v>
      </c>
      <c r="I37" s="54">
        <v>5584</v>
      </c>
      <c r="J37" s="19"/>
      <c r="K37" s="19">
        <f>SUM(E37,I37)</f>
        <v>7052</v>
      </c>
      <c r="M37" s="1"/>
      <c r="N37" s="54"/>
      <c r="O37" s="54"/>
      <c r="P37" s="54"/>
      <c r="Q37" s="54"/>
      <c r="R37" s="54"/>
      <c r="S37" s="54"/>
      <c r="T37" s="54"/>
    </row>
    <row r="38" spans="1:20" ht="11.25" customHeight="1">
      <c r="A38" s="22"/>
      <c r="B38" s="22" t="s">
        <v>291</v>
      </c>
      <c r="C38" s="54">
        <v>59</v>
      </c>
      <c r="D38" s="54">
        <v>56</v>
      </c>
      <c r="E38" s="54">
        <v>115</v>
      </c>
      <c r="F38" s="54"/>
      <c r="G38" s="54">
        <v>205</v>
      </c>
      <c r="H38" s="54">
        <v>179</v>
      </c>
      <c r="I38" s="54">
        <v>384</v>
      </c>
      <c r="J38" s="19"/>
      <c r="K38" s="19">
        <f>SUM(E38,I38)</f>
        <v>499</v>
      </c>
      <c r="M38" s="1"/>
      <c r="N38" s="54"/>
      <c r="O38" s="54"/>
      <c r="P38" s="54"/>
      <c r="Q38" s="54"/>
      <c r="R38" s="54"/>
      <c r="S38" s="54"/>
      <c r="T38" s="54"/>
    </row>
    <row r="39" spans="1:11" ht="11.25" customHeight="1">
      <c r="A39" s="22"/>
      <c r="B39" s="22"/>
      <c r="C39" s="24"/>
      <c r="D39" s="24"/>
      <c r="E39" s="24"/>
      <c r="F39" s="24"/>
      <c r="G39" s="24"/>
      <c r="H39" s="24"/>
      <c r="I39" s="24"/>
      <c r="J39" s="19"/>
      <c r="K39" s="19"/>
    </row>
    <row r="40" spans="1:11" ht="11.25" customHeight="1">
      <c r="A40" s="4" t="s">
        <v>29</v>
      </c>
      <c r="B40" s="22"/>
      <c r="C40" s="24">
        <f>SUM(C41)</f>
        <v>628</v>
      </c>
      <c r="D40" s="24">
        <f>SUM(D41)</f>
        <v>861</v>
      </c>
      <c r="E40" s="19">
        <f>SUM(C40:D40)</f>
        <v>1489</v>
      </c>
      <c r="F40" s="19"/>
      <c r="G40" s="24">
        <f>SUM(G41)</f>
        <v>2778</v>
      </c>
      <c r="H40" s="24">
        <f>SUM(H41)</f>
        <v>4170</v>
      </c>
      <c r="I40" s="19">
        <f>SUM(G40:H40)</f>
        <v>6948</v>
      </c>
      <c r="J40" s="19"/>
      <c r="K40" s="19">
        <f>SUM(E40,I40)</f>
        <v>8437</v>
      </c>
    </row>
    <row r="41" spans="1:11" ht="11.25" customHeight="1">
      <c r="A41" s="22"/>
      <c r="B41" s="27" t="s">
        <v>30</v>
      </c>
      <c r="C41" s="54">
        <f>1151-523</f>
        <v>628</v>
      </c>
      <c r="D41" s="54">
        <f>1596-735</f>
        <v>861</v>
      </c>
      <c r="E41" s="54">
        <f>2747-1258</f>
        <v>1489</v>
      </c>
      <c r="F41" s="54"/>
      <c r="G41" s="54">
        <f>5088-2310</f>
        <v>2778</v>
      </c>
      <c r="H41" s="54">
        <f>7694-3524</f>
        <v>4170</v>
      </c>
      <c r="I41" s="19">
        <f>SUM(G41:H41)</f>
        <v>6948</v>
      </c>
      <c r="J41" s="19"/>
      <c r="K41" s="19">
        <f>SUM(E41,I41)</f>
        <v>8437</v>
      </c>
    </row>
    <row r="42" spans="1:11" ht="11.25" customHeight="1">
      <c r="A42" s="22"/>
      <c r="B42" s="22"/>
      <c r="C42" s="24"/>
      <c r="D42" s="24"/>
      <c r="E42" s="24"/>
      <c r="F42" s="24"/>
      <c r="G42" s="24"/>
      <c r="H42" s="24"/>
      <c r="I42" s="24"/>
      <c r="J42" s="19"/>
      <c r="K42" s="19"/>
    </row>
    <row r="43" spans="1:11" ht="11.25" customHeight="1">
      <c r="A43" s="4" t="s">
        <v>31</v>
      </c>
      <c r="B43" s="22"/>
      <c r="C43" s="24">
        <f>SUM(C44)</f>
        <v>342</v>
      </c>
      <c r="D43" s="24">
        <f>SUM(D44)</f>
        <v>158</v>
      </c>
      <c r="E43" s="24">
        <f>SUM(E44)</f>
        <v>500</v>
      </c>
      <c r="F43" s="19"/>
      <c r="G43" s="24">
        <f>SUM(G44)</f>
        <v>1404</v>
      </c>
      <c r="H43" s="24">
        <f>SUM(H44)</f>
        <v>775</v>
      </c>
      <c r="I43" s="24">
        <f>SUM(I44)</f>
        <v>2179</v>
      </c>
      <c r="J43" s="19"/>
      <c r="K43" s="19">
        <f>SUM(E43,I43)</f>
        <v>2679</v>
      </c>
    </row>
    <row r="44" spans="1:11" ht="11.25" customHeight="1">
      <c r="A44" s="22"/>
      <c r="B44" s="27" t="s">
        <v>32</v>
      </c>
      <c r="C44" s="54">
        <v>342</v>
      </c>
      <c r="D44" s="54">
        <v>158</v>
      </c>
      <c r="E44" s="54">
        <v>500</v>
      </c>
      <c r="F44" s="54"/>
      <c r="G44" s="54">
        <v>1404</v>
      </c>
      <c r="H44" s="54">
        <v>775</v>
      </c>
      <c r="I44" s="54">
        <v>2179</v>
      </c>
      <c r="J44" s="19"/>
      <c r="K44" s="19">
        <f>SUM(E44,I44)</f>
        <v>2679</v>
      </c>
    </row>
    <row r="45" spans="1:11" ht="11.25" customHeight="1">
      <c r="A45" s="22"/>
      <c r="B45" s="22"/>
      <c r="C45" s="24"/>
      <c r="D45" s="24"/>
      <c r="E45" s="24"/>
      <c r="F45" s="24"/>
      <c r="G45" s="24"/>
      <c r="H45" s="24"/>
      <c r="I45" s="24"/>
      <c r="J45" s="19"/>
      <c r="K45" s="19"/>
    </row>
    <row r="46" spans="1:11" ht="11.25" customHeight="1">
      <c r="A46" s="4" t="s">
        <v>33</v>
      </c>
      <c r="B46" s="22"/>
      <c r="C46" s="24">
        <f>SUM(C47)</f>
        <v>35</v>
      </c>
      <c r="D46" s="24">
        <f>SUM(D47)</f>
        <v>123</v>
      </c>
      <c r="E46" s="19">
        <f>SUM(C46:D46)</f>
        <v>158</v>
      </c>
      <c r="F46" s="19"/>
      <c r="G46" s="24">
        <f>SUM(G47)</f>
        <v>246</v>
      </c>
      <c r="H46" s="24">
        <f>SUM(H47)</f>
        <v>700</v>
      </c>
      <c r="I46" s="19">
        <f>SUM(G46:H46)</f>
        <v>946</v>
      </c>
      <c r="J46" s="19"/>
      <c r="K46" s="19">
        <f>SUM(E46,I46)</f>
        <v>1104</v>
      </c>
    </row>
    <row r="47" spans="1:11" ht="11.25" customHeight="1">
      <c r="A47" s="22"/>
      <c r="B47" s="27" t="s">
        <v>34</v>
      </c>
      <c r="C47" s="54">
        <v>35</v>
      </c>
      <c r="D47" s="54">
        <v>123</v>
      </c>
      <c r="E47" s="54">
        <v>158</v>
      </c>
      <c r="F47" s="54"/>
      <c r="G47" s="54">
        <v>246</v>
      </c>
      <c r="H47" s="54">
        <v>700</v>
      </c>
      <c r="I47" s="54">
        <v>946</v>
      </c>
      <c r="J47" s="19"/>
      <c r="K47" s="19">
        <f>SUM(E47,I47)</f>
        <v>1104</v>
      </c>
    </row>
    <row r="48" spans="1:11" ht="10.5" customHeight="1">
      <c r="A48" s="22"/>
      <c r="B48" s="27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0.5" customHeight="1">
      <c r="A49" s="28" t="s">
        <v>253</v>
      </c>
      <c r="B49" s="2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0.5" customHeight="1">
      <c r="A50" s="30" t="s">
        <v>288</v>
      </c>
      <c r="B50" s="31"/>
      <c r="C50" s="24"/>
      <c r="D50" s="24"/>
      <c r="E50" s="19"/>
      <c r="F50" s="19"/>
      <c r="G50" s="24"/>
      <c r="H50" s="24"/>
      <c r="I50" s="19"/>
      <c r="J50" s="19"/>
      <c r="K50" s="19"/>
    </row>
    <row r="51" spans="1:11" ht="10.5" customHeight="1">
      <c r="A51" s="32" t="s">
        <v>292</v>
      </c>
      <c r="B51" s="31"/>
      <c r="C51" s="24"/>
      <c r="D51" s="24"/>
      <c r="E51" s="19"/>
      <c r="F51" s="19"/>
      <c r="G51" s="24"/>
      <c r="H51" s="24"/>
      <c r="I51" s="19"/>
      <c r="J51" s="19"/>
      <c r="K51" s="19"/>
    </row>
    <row r="52" spans="1:11" ht="10.5" customHeight="1">
      <c r="A52" s="32" t="s">
        <v>293</v>
      </c>
      <c r="B52" s="31"/>
      <c r="C52" s="24"/>
      <c r="D52" s="24"/>
      <c r="E52" s="19"/>
      <c r="F52" s="19"/>
      <c r="G52" s="24"/>
      <c r="H52" s="24"/>
      <c r="I52" s="19"/>
      <c r="J52" s="19"/>
      <c r="K52" s="19"/>
    </row>
    <row r="53" spans="1:11" ht="10.5" customHeight="1">
      <c r="A53" s="31" t="s">
        <v>272</v>
      </c>
      <c r="B53" s="31"/>
      <c r="C53" s="24"/>
      <c r="D53" s="24"/>
      <c r="E53" s="19"/>
      <c r="F53" s="19"/>
      <c r="G53" s="24"/>
      <c r="H53" s="24"/>
      <c r="I53" s="19"/>
      <c r="J53" s="19"/>
      <c r="K53" s="19"/>
    </row>
    <row r="54" spans="1:11" ht="11.25" customHeight="1">
      <c r="A54" s="31"/>
      <c r="B54" s="31"/>
      <c r="C54" s="24"/>
      <c r="D54" s="24"/>
      <c r="E54" s="19"/>
      <c r="F54" s="19"/>
      <c r="G54" s="24"/>
      <c r="H54" s="24"/>
      <c r="I54" s="19"/>
      <c r="J54" s="19"/>
      <c r="K54" s="19"/>
    </row>
    <row r="55" spans="1:11" ht="11.25" customHeight="1">
      <c r="A55" s="4" t="s">
        <v>36</v>
      </c>
      <c r="B55" s="22"/>
      <c r="C55" s="24">
        <f>SUM(C56:C68)</f>
        <v>586</v>
      </c>
      <c r="D55" s="24">
        <f>SUM(D56:D68)</f>
        <v>943</v>
      </c>
      <c r="E55" s="24">
        <f>SUM(C55:D55)</f>
        <v>1529</v>
      </c>
      <c r="F55" s="24"/>
      <c r="G55" s="24">
        <f>SUM(G56:G68)</f>
        <v>1600</v>
      </c>
      <c r="H55" s="24">
        <f>SUM(H56:H68)</f>
        <v>2990</v>
      </c>
      <c r="I55" s="24">
        <f>SUM(G55:H55)</f>
        <v>4590</v>
      </c>
      <c r="J55" s="19"/>
      <c r="K55" s="19">
        <f aca="true" t="shared" si="1" ref="K55:K68">SUM(E55,I55)</f>
        <v>6119</v>
      </c>
    </row>
    <row r="56" spans="1:20" ht="11.25" customHeight="1">
      <c r="A56" s="22"/>
      <c r="B56" s="22" t="s">
        <v>38</v>
      </c>
      <c r="C56" s="54">
        <v>37</v>
      </c>
      <c r="D56" s="54">
        <v>43</v>
      </c>
      <c r="E56" s="54">
        <v>80</v>
      </c>
      <c r="F56" s="54"/>
      <c r="G56" s="54">
        <v>103</v>
      </c>
      <c r="H56" s="54">
        <v>158</v>
      </c>
      <c r="I56" s="54">
        <v>261</v>
      </c>
      <c r="J56" s="19"/>
      <c r="K56" s="19">
        <f t="shared" si="1"/>
        <v>341</v>
      </c>
      <c r="M56" s="1"/>
      <c r="N56" s="54"/>
      <c r="O56" s="54"/>
      <c r="P56" s="54"/>
      <c r="Q56" s="54"/>
      <c r="R56" s="54"/>
      <c r="S56" s="54"/>
      <c r="T56" s="54"/>
    </row>
    <row r="57" spans="1:20" ht="11.25" customHeight="1">
      <c r="A57" s="22"/>
      <c r="B57" s="22" t="s">
        <v>39</v>
      </c>
      <c r="C57" s="54">
        <v>52</v>
      </c>
      <c r="D57" s="54">
        <v>56</v>
      </c>
      <c r="E57" s="54">
        <v>108</v>
      </c>
      <c r="F57" s="54"/>
      <c r="G57" s="54">
        <v>105</v>
      </c>
      <c r="H57" s="54">
        <v>220</v>
      </c>
      <c r="I57" s="54">
        <v>325</v>
      </c>
      <c r="J57" s="19"/>
      <c r="K57" s="19">
        <f t="shared" si="1"/>
        <v>433</v>
      </c>
      <c r="M57" s="1"/>
      <c r="N57" s="54"/>
      <c r="O57" s="54"/>
      <c r="P57" s="54"/>
      <c r="Q57" s="54"/>
      <c r="R57" s="54"/>
      <c r="S57" s="54"/>
      <c r="T57" s="54"/>
    </row>
    <row r="58" spans="1:20" ht="11.25" customHeight="1">
      <c r="A58" s="22"/>
      <c r="B58" s="27" t="s">
        <v>40</v>
      </c>
      <c r="C58" s="54">
        <v>113</v>
      </c>
      <c r="D58" s="54">
        <v>79</v>
      </c>
      <c r="E58" s="54">
        <v>192</v>
      </c>
      <c r="F58" s="54"/>
      <c r="G58" s="54">
        <v>277</v>
      </c>
      <c r="H58" s="54">
        <v>199</v>
      </c>
      <c r="I58" s="54">
        <v>476</v>
      </c>
      <c r="J58" s="19"/>
      <c r="K58" s="19">
        <f t="shared" si="1"/>
        <v>668</v>
      </c>
      <c r="M58" s="1"/>
      <c r="N58" s="54"/>
      <c r="O58" s="54"/>
      <c r="P58" s="54"/>
      <c r="Q58" s="54"/>
      <c r="R58" s="54"/>
      <c r="S58" s="54"/>
      <c r="T58" s="54"/>
    </row>
    <row r="59" spans="1:20" ht="11.25" customHeight="1">
      <c r="A59" s="22"/>
      <c r="B59" s="27" t="s">
        <v>95</v>
      </c>
      <c r="C59" s="54">
        <v>87</v>
      </c>
      <c r="D59" s="54">
        <v>61</v>
      </c>
      <c r="E59" s="54">
        <v>148</v>
      </c>
      <c r="F59" s="54"/>
      <c r="G59" s="54">
        <v>278</v>
      </c>
      <c r="H59" s="54">
        <v>209</v>
      </c>
      <c r="I59" s="54">
        <v>487</v>
      </c>
      <c r="J59" s="19"/>
      <c r="K59" s="19">
        <f t="shared" si="1"/>
        <v>635</v>
      </c>
      <c r="M59" s="1"/>
      <c r="N59" s="54"/>
      <c r="O59" s="54"/>
      <c r="P59" s="54"/>
      <c r="Q59" s="54"/>
      <c r="R59" s="54"/>
      <c r="S59" s="54"/>
      <c r="T59" s="54"/>
    </row>
    <row r="60" spans="1:20" ht="11.25" customHeight="1">
      <c r="A60" s="22"/>
      <c r="B60" s="27" t="s">
        <v>41</v>
      </c>
      <c r="C60" s="54">
        <v>102</v>
      </c>
      <c r="D60" s="54">
        <v>103</v>
      </c>
      <c r="E60" s="54">
        <v>205</v>
      </c>
      <c r="F60" s="54"/>
      <c r="G60" s="54">
        <v>270</v>
      </c>
      <c r="H60" s="54">
        <v>335</v>
      </c>
      <c r="I60" s="54">
        <v>605</v>
      </c>
      <c r="J60" s="19"/>
      <c r="K60" s="19">
        <f t="shared" si="1"/>
        <v>810</v>
      </c>
      <c r="M60" s="1"/>
      <c r="N60" s="54"/>
      <c r="O60" s="54"/>
      <c r="P60" s="54"/>
      <c r="Q60" s="54"/>
      <c r="R60" s="54"/>
      <c r="S60" s="54"/>
      <c r="T60" s="54"/>
    </row>
    <row r="61" spans="1:20" ht="11.25" customHeight="1">
      <c r="A61" s="22"/>
      <c r="B61" s="27" t="s">
        <v>315</v>
      </c>
      <c r="C61" s="54">
        <v>7</v>
      </c>
      <c r="D61" s="54">
        <v>16</v>
      </c>
      <c r="E61" s="54">
        <v>23</v>
      </c>
      <c r="F61" s="54"/>
      <c r="G61" s="54">
        <v>25</v>
      </c>
      <c r="H61" s="54">
        <v>55</v>
      </c>
      <c r="I61" s="54">
        <v>80</v>
      </c>
      <c r="J61" s="19"/>
      <c r="K61" s="19">
        <f t="shared" si="1"/>
        <v>103</v>
      </c>
      <c r="M61" s="1"/>
      <c r="N61" s="54"/>
      <c r="O61" s="54"/>
      <c r="P61" s="54"/>
      <c r="Q61" s="54"/>
      <c r="R61" s="54"/>
      <c r="S61" s="54"/>
      <c r="T61" s="54"/>
    </row>
    <row r="62" spans="1:20" ht="11.25" customHeight="1">
      <c r="A62" s="22"/>
      <c r="B62" s="27" t="s">
        <v>316</v>
      </c>
      <c r="C62" s="54">
        <v>3</v>
      </c>
      <c r="D62" s="54">
        <v>22</v>
      </c>
      <c r="E62" s="54">
        <v>25</v>
      </c>
      <c r="F62" s="54"/>
      <c r="G62" s="54">
        <v>14</v>
      </c>
      <c r="H62" s="54">
        <v>52</v>
      </c>
      <c r="I62" s="54">
        <v>66</v>
      </c>
      <c r="J62" s="19"/>
      <c r="K62" s="19">
        <f t="shared" si="1"/>
        <v>91</v>
      </c>
      <c r="M62" s="1"/>
      <c r="N62" s="54"/>
      <c r="O62" s="54"/>
      <c r="P62" s="54"/>
      <c r="Q62" s="54"/>
      <c r="R62" s="54"/>
      <c r="S62" s="54"/>
      <c r="T62" s="54"/>
    </row>
    <row r="63" spans="1:20" ht="11.25" customHeight="1">
      <c r="A63" s="22"/>
      <c r="B63" s="27" t="s">
        <v>317</v>
      </c>
      <c r="C63" s="54">
        <v>19</v>
      </c>
      <c r="D63" s="54">
        <v>54</v>
      </c>
      <c r="E63" s="54">
        <v>73</v>
      </c>
      <c r="F63" s="54"/>
      <c r="G63" s="54">
        <v>73</v>
      </c>
      <c r="H63" s="54">
        <v>187</v>
      </c>
      <c r="I63" s="54">
        <v>260</v>
      </c>
      <c r="J63" s="19"/>
      <c r="K63" s="19">
        <f t="shared" si="1"/>
        <v>333</v>
      </c>
      <c r="M63" s="1"/>
      <c r="N63" s="54"/>
      <c r="O63" s="54"/>
      <c r="P63" s="54"/>
      <c r="Q63" s="54"/>
      <c r="R63" s="54"/>
      <c r="S63" s="54"/>
      <c r="T63" s="54"/>
    </row>
    <row r="64" spans="1:20" ht="11.25" customHeight="1">
      <c r="A64" s="22"/>
      <c r="B64" s="27" t="s">
        <v>318</v>
      </c>
      <c r="C64" s="54">
        <v>7</v>
      </c>
      <c r="D64" s="54">
        <v>16</v>
      </c>
      <c r="E64" s="54">
        <v>23</v>
      </c>
      <c r="F64" s="54"/>
      <c r="G64" s="54">
        <v>11</v>
      </c>
      <c r="H64" s="54">
        <v>47</v>
      </c>
      <c r="I64" s="54">
        <v>58</v>
      </c>
      <c r="J64" s="19"/>
      <c r="K64" s="19">
        <f t="shared" si="1"/>
        <v>81</v>
      </c>
      <c r="M64" s="1"/>
      <c r="N64" s="54"/>
      <c r="O64" s="54"/>
      <c r="P64" s="54"/>
      <c r="Q64" s="54"/>
      <c r="R64" s="54"/>
      <c r="S64" s="54"/>
      <c r="T64" s="54"/>
    </row>
    <row r="65" spans="1:20" ht="11.25" customHeight="1">
      <c r="A65" s="22"/>
      <c r="B65" s="27" t="s">
        <v>96</v>
      </c>
      <c r="C65" s="54">
        <v>69</v>
      </c>
      <c r="D65" s="54">
        <v>106</v>
      </c>
      <c r="E65" s="54">
        <v>175</v>
      </c>
      <c r="F65" s="54"/>
      <c r="G65" s="54">
        <v>224</v>
      </c>
      <c r="H65" s="54">
        <v>318</v>
      </c>
      <c r="I65" s="54">
        <v>542</v>
      </c>
      <c r="J65" s="19"/>
      <c r="K65" s="19">
        <f t="shared" si="1"/>
        <v>717</v>
      </c>
      <c r="M65" s="1"/>
      <c r="N65" s="54"/>
      <c r="O65" s="54"/>
      <c r="P65" s="54"/>
      <c r="Q65" s="54"/>
      <c r="R65" s="54"/>
      <c r="S65" s="54"/>
      <c r="T65" s="54"/>
    </row>
    <row r="66" spans="1:20" ht="11.25" customHeight="1">
      <c r="A66" s="22"/>
      <c r="B66" s="22" t="s">
        <v>43</v>
      </c>
      <c r="C66" s="54">
        <v>20</v>
      </c>
      <c r="D66" s="54">
        <v>23</v>
      </c>
      <c r="E66" s="54">
        <v>43</v>
      </c>
      <c r="F66" s="54"/>
      <c r="G66" s="54">
        <v>34</v>
      </c>
      <c r="H66" s="54">
        <v>48</v>
      </c>
      <c r="I66" s="54">
        <v>82</v>
      </c>
      <c r="J66" s="19"/>
      <c r="K66" s="19">
        <f t="shared" si="1"/>
        <v>125</v>
      </c>
      <c r="M66" s="1"/>
      <c r="N66" s="54"/>
      <c r="O66" s="54"/>
      <c r="P66" s="54"/>
      <c r="Q66" s="54"/>
      <c r="R66" s="54"/>
      <c r="S66" s="54"/>
      <c r="T66" s="54"/>
    </row>
    <row r="67" spans="1:20" ht="11.25" customHeight="1">
      <c r="A67" s="22"/>
      <c r="B67" s="22" t="s">
        <v>44</v>
      </c>
      <c r="C67" s="54">
        <v>30</v>
      </c>
      <c r="D67" s="54">
        <v>66</v>
      </c>
      <c r="E67" s="54">
        <v>96</v>
      </c>
      <c r="F67" s="54"/>
      <c r="G67" s="54">
        <v>90</v>
      </c>
      <c r="H67" s="54">
        <v>215</v>
      </c>
      <c r="I67" s="54">
        <v>305</v>
      </c>
      <c r="J67" s="19"/>
      <c r="K67" s="19">
        <f t="shared" si="1"/>
        <v>401</v>
      </c>
      <c r="M67" s="1"/>
      <c r="N67" s="54"/>
      <c r="O67" s="54"/>
      <c r="P67" s="54"/>
      <c r="Q67" s="54"/>
      <c r="R67" s="54"/>
      <c r="S67" s="54"/>
      <c r="T67" s="54"/>
    </row>
    <row r="68" spans="1:20" ht="11.25" customHeight="1">
      <c r="A68" s="22"/>
      <c r="B68" s="27" t="s">
        <v>97</v>
      </c>
      <c r="C68" s="54">
        <v>40</v>
      </c>
      <c r="D68" s="54">
        <v>298</v>
      </c>
      <c r="E68" s="54">
        <v>338</v>
      </c>
      <c r="F68" s="54"/>
      <c r="G68" s="54">
        <v>96</v>
      </c>
      <c r="H68" s="54">
        <v>947</v>
      </c>
      <c r="I68" s="54">
        <v>1043</v>
      </c>
      <c r="J68" s="19"/>
      <c r="K68" s="19">
        <f t="shared" si="1"/>
        <v>1381</v>
      </c>
      <c r="M68" s="1"/>
      <c r="N68" s="54"/>
      <c r="O68" s="54"/>
      <c r="P68" s="54"/>
      <c r="Q68" s="54"/>
      <c r="R68" s="54"/>
      <c r="S68" s="54"/>
      <c r="T68" s="54"/>
    </row>
    <row r="69" spans="1:11" ht="11.25" customHeight="1">
      <c r="A69" s="22"/>
      <c r="B69" s="22"/>
      <c r="C69" s="24"/>
      <c r="D69" s="24"/>
      <c r="E69" s="24"/>
      <c r="F69" s="24"/>
      <c r="G69" s="24"/>
      <c r="H69" s="24"/>
      <c r="I69" s="24"/>
      <c r="J69" s="19"/>
      <c r="K69" s="19"/>
    </row>
    <row r="70" spans="1:11" ht="11.25" customHeight="1">
      <c r="A70" s="4" t="s">
        <v>46</v>
      </c>
      <c r="B70" s="22"/>
      <c r="C70" s="24">
        <f>SUM(C71:C82)</f>
        <v>1365</v>
      </c>
      <c r="D70" s="24">
        <f>SUM(D71:D82)</f>
        <v>333</v>
      </c>
      <c r="E70" s="24">
        <f>SUM(E71:E82)</f>
        <v>1698</v>
      </c>
      <c r="F70" s="24"/>
      <c r="G70" s="24">
        <f>SUM(G71:G82)</f>
        <v>5365</v>
      </c>
      <c r="H70" s="24">
        <f>SUM(H71:H82)</f>
        <v>1266</v>
      </c>
      <c r="I70" s="24">
        <f>SUM(I71:I82)</f>
        <v>6631</v>
      </c>
      <c r="J70" s="19"/>
      <c r="K70" s="19">
        <f aca="true" t="shared" si="2" ref="K70:K82">SUM(E70,I70)</f>
        <v>8329</v>
      </c>
    </row>
    <row r="71" spans="1:20" ht="11.25" customHeight="1">
      <c r="A71" s="22"/>
      <c r="B71" s="21" t="s">
        <v>47</v>
      </c>
      <c r="C71" s="54">
        <v>297</v>
      </c>
      <c r="D71" s="54">
        <v>40</v>
      </c>
      <c r="E71" s="54">
        <f>SUM(C71:D71)</f>
        <v>337</v>
      </c>
      <c r="F71" s="54"/>
      <c r="G71" s="54">
        <v>1384</v>
      </c>
      <c r="H71" s="54">
        <v>182</v>
      </c>
      <c r="I71" s="54">
        <v>1566</v>
      </c>
      <c r="J71" s="19"/>
      <c r="K71" s="19">
        <f t="shared" si="2"/>
        <v>1903</v>
      </c>
      <c r="M71" s="1"/>
      <c r="N71" s="54"/>
      <c r="O71" s="54"/>
      <c r="P71" s="54"/>
      <c r="Q71" s="54"/>
      <c r="R71" s="54"/>
      <c r="S71" s="54"/>
      <c r="T71" s="54"/>
    </row>
    <row r="72" spans="1:20" ht="11.25" customHeight="1">
      <c r="A72" s="22"/>
      <c r="B72" s="21" t="s">
        <v>48</v>
      </c>
      <c r="C72" s="54">
        <v>71</v>
      </c>
      <c r="D72" s="54">
        <v>5</v>
      </c>
      <c r="E72" s="54">
        <f aca="true" t="shared" si="3" ref="E72:E82">SUM(C72:D72)</f>
        <v>76</v>
      </c>
      <c r="F72" s="54"/>
      <c r="G72" s="54">
        <v>114</v>
      </c>
      <c r="H72" s="54">
        <v>10</v>
      </c>
      <c r="I72" s="54">
        <v>124</v>
      </c>
      <c r="J72" s="19"/>
      <c r="K72" s="19">
        <f t="shared" si="2"/>
        <v>200</v>
      </c>
      <c r="M72" s="1"/>
      <c r="N72" s="54"/>
      <c r="O72" s="54"/>
      <c r="P72" s="54"/>
      <c r="Q72" s="54"/>
      <c r="R72" s="54"/>
      <c r="S72" s="54"/>
      <c r="T72" s="54"/>
    </row>
    <row r="73" spans="1:20" ht="11.25" customHeight="1">
      <c r="A73" s="22"/>
      <c r="B73" s="21" t="s">
        <v>49</v>
      </c>
      <c r="C73" s="54">
        <v>240</v>
      </c>
      <c r="D73" s="54">
        <v>50</v>
      </c>
      <c r="E73" s="54">
        <f t="shared" si="3"/>
        <v>290</v>
      </c>
      <c r="F73" s="54"/>
      <c r="G73" s="54">
        <v>981</v>
      </c>
      <c r="H73" s="54">
        <v>143</v>
      </c>
      <c r="I73" s="54">
        <v>1124</v>
      </c>
      <c r="J73" s="19"/>
      <c r="K73" s="19">
        <f t="shared" si="2"/>
        <v>1414</v>
      </c>
      <c r="M73" s="1"/>
      <c r="N73" s="54"/>
      <c r="O73" s="54"/>
      <c r="P73" s="54"/>
      <c r="Q73" s="54"/>
      <c r="R73" s="54"/>
      <c r="S73" s="54"/>
      <c r="T73" s="54"/>
    </row>
    <row r="74" spans="1:20" ht="11.25" customHeight="1">
      <c r="A74" s="22"/>
      <c r="B74" s="21" t="s">
        <v>50</v>
      </c>
      <c r="C74" s="54">
        <v>261</v>
      </c>
      <c r="D74" s="54">
        <v>129</v>
      </c>
      <c r="E74" s="54">
        <f t="shared" si="3"/>
        <v>390</v>
      </c>
      <c r="F74" s="54"/>
      <c r="G74" s="54">
        <v>1131</v>
      </c>
      <c r="H74" s="54">
        <v>546</v>
      </c>
      <c r="I74" s="54">
        <v>1677</v>
      </c>
      <c r="J74" s="19"/>
      <c r="K74" s="19">
        <f t="shared" si="2"/>
        <v>2067</v>
      </c>
      <c r="M74" s="1"/>
      <c r="N74" s="54"/>
      <c r="O74" s="54"/>
      <c r="P74" s="54"/>
      <c r="Q74" s="54"/>
      <c r="R74" s="54"/>
      <c r="S74" s="54"/>
      <c r="T74" s="54"/>
    </row>
    <row r="75" spans="1:20" ht="11.25" customHeight="1">
      <c r="A75" s="22"/>
      <c r="B75" s="21" t="s">
        <v>254</v>
      </c>
      <c r="C75" s="55" t="s">
        <v>93</v>
      </c>
      <c r="D75" s="55" t="s">
        <v>93</v>
      </c>
      <c r="E75" s="55" t="s">
        <v>93</v>
      </c>
      <c r="F75" s="54"/>
      <c r="G75" s="54">
        <v>143</v>
      </c>
      <c r="H75" s="54">
        <v>50</v>
      </c>
      <c r="I75" s="54">
        <v>193</v>
      </c>
      <c r="J75" s="19"/>
      <c r="K75" s="19">
        <f t="shared" si="2"/>
        <v>193</v>
      </c>
      <c r="M75" s="1"/>
      <c r="N75" s="54"/>
      <c r="O75" s="54"/>
      <c r="P75" s="54"/>
      <c r="Q75" s="54"/>
      <c r="R75" s="54"/>
      <c r="S75" s="54"/>
      <c r="T75" s="54"/>
    </row>
    <row r="76" spans="1:20" ht="11.25" customHeight="1">
      <c r="A76" s="22"/>
      <c r="B76" s="21" t="s">
        <v>51</v>
      </c>
      <c r="C76" s="54">
        <v>51</v>
      </c>
      <c r="D76" s="54">
        <v>14</v>
      </c>
      <c r="E76" s="54">
        <f t="shared" si="3"/>
        <v>65</v>
      </c>
      <c r="F76" s="54"/>
      <c r="G76" s="54">
        <v>137</v>
      </c>
      <c r="H76" s="54">
        <v>47</v>
      </c>
      <c r="I76" s="54">
        <v>184</v>
      </c>
      <c r="J76" s="19"/>
      <c r="K76" s="19">
        <f t="shared" si="2"/>
        <v>249</v>
      </c>
      <c r="M76" s="1"/>
      <c r="N76" s="54"/>
      <c r="O76" s="54"/>
      <c r="P76" s="54"/>
      <c r="Q76" s="54"/>
      <c r="R76" s="54"/>
      <c r="S76" s="54"/>
      <c r="T76" s="54"/>
    </row>
    <row r="77" spans="1:20" ht="11.25" customHeight="1">
      <c r="A77" s="22"/>
      <c r="B77" s="21" t="s">
        <v>52</v>
      </c>
      <c r="C77" s="54">
        <v>53</v>
      </c>
      <c r="D77" s="54">
        <v>17</v>
      </c>
      <c r="E77" s="54">
        <f t="shared" si="3"/>
        <v>70</v>
      </c>
      <c r="F77" s="54"/>
      <c r="G77" s="54">
        <v>158</v>
      </c>
      <c r="H77" s="54">
        <v>65</v>
      </c>
      <c r="I77" s="54">
        <v>223</v>
      </c>
      <c r="J77" s="19"/>
      <c r="K77" s="19">
        <f t="shared" si="2"/>
        <v>293</v>
      </c>
      <c r="M77" s="1"/>
      <c r="N77" s="54"/>
      <c r="O77" s="54"/>
      <c r="P77" s="54"/>
      <c r="Q77" s="54"/>
      <c r="R77" s="54"/>
      <c r="S77" s="54"/>
      <c r="T77" s="54"/>
    </row>
    <row r="78" spans="1:20" ht="11.25" customHeight="1">
      <c r="A78" s="22"/>
      <c r="B78" s="21" t="s">
        <v>53</v>
      </c>
      <c r="C78" s="54">
        <v>84</v>
      </c>
      <c r="D78" s="54">
        <v>49</v>
      </c>
      <c r="E78" s="54">
        <f t="shared" si="3"/>
        <v>133</v>
      </c>
      <c r="F78" s="54"/>
      <c r="G78" s="54">
        <v>335</v>
      </c>
      <c r="H78" s="54">
        <v>112</v>
      </c>
      <c r="I78" s="54">
        <v>447</v>
      </c>
      <c r="J78" s="19"/>
      <c r="K78" s="19">
        <f t="shared" si="2"/>
        <v>580</v>
      </c>
      <c r="M78" s="1"/>
      <c r="N78" s="54"/>
      <c r="O78" s="54"/>
      <c r="P78" s="54"/>
      <c r="Q78" s="54"/>
      <c r="R78" s="54"/>
      <c r="S78" s="54"/>
      <c r="T78" s="54"/>
    </row>
    <row r="79" spans="1:20" ht="11.25" customHeight="1">
      <c r="A79" s="22"/>
      <c r="B79" s="21" t="s">
        <v>54</v>
      </c>
      <c r="C79" s="54">
        <v>127</v>
      </c>
      <c r="D79" s="54">
        <v>6</v>
      </c>
      <c r="E79" s="54">
        <f t="shared" si="3"/>
        <v>133</v>
      </c>
      <c r="F79" s="54"/>
      <c r="G79" s="54">
        <v>450</v>
      </c>
      <c r="H79" s="54">
        <v>21</v>
      </c>
      <c r="I79" s="54">
        <v>471</v>
      </c>
      <c r="J79" s="19"/>
      <c r="K79" s="19">
        <f t="shared" si="2"/>
        <v>604</v>
      </c>
      <c r="M79" s="1"/>
      <c r="N79" s="54"/>
      <c r="O79" s="54"/>
      <c r="P79" s="54"/>
      <c r="Q79" s="54"/>
      <c r="R79" s="54"/>
      <c r="S79" s="54"/>
      <c r="T79" s="54"/>
    </row>
    <row r="80" spans="1:20" ht="11.25" customHeight="1">
      <c r="A80" s="22"/>
      <c r="B80" s="1" t="s">
        <v>294</v>
      </c>
      <c r="C80" s="55" t="s">
        <v>93</v>
      </c>
      <c r="D80" s="55" t="s">
        <v>93</v>
      </c>
      <c r="E80" s="55" t="s">
        <v>93</v>
      </c>
      <c r="F80" s="54"/>
      <c r="G80" s="54">
        <v>108</v>
      </c>
      <c r="H80" s="54">
        <v>13</v>
      </c>
      <c r="I80" s="54">
        <v>121</v>
      </c>
      <c r="J80" s="19"/>
      <c r="K80" s="19">
        <f t="shared" si="2"/>
        <v>121</v>
      </c>
      <c r="M80" s="1"/>
      <c r="N80" s="54"/>
      <c r="O80" s="54"/>
      <c r="P80" s="54"/>
      <c r="Q80" s="54"/>
      <c r="R80" s="54"/>
      <c r="S80" s="54"/>
      <c r="T80" s="54"/>
    </row>
    <row r="81" spans="1:20" ht="11.25" customHeight="1">
      <c r="A81" s="22"/>
      <c r="B81" s="21" t="s">
        <v>56</v>
      </c>
      <c r="C81" s="54">
        <v>118</v>
      </c>
      <c r="D81" s="54">
        <v>14</v>
      </c>
      <c r="E81" s="54">
        <f t="shared" si="3"/>
        <v>132</v>
      </c>
      <c r="F81" s="54"/>
      <c r="G81" s="54">
        <v>275</v>
      </c>
      <c r="H81" s="54">
        <v>45</v>
      </c>
      <c r="I81" s="54">
        <v>320</v>
      </c>
      <c r="J81" s="19"/>
      <c r="K81" s="19">
        <f t="shared" si="2"/>
        <v>452</v>
      </c>
      <c r="M81" s="1"/>
      <c r="N81" s="54"/>
      <c r="O81" s="54"/>
      <c r="P81" s="54"/>
      <c r="Q81" s="54"/>
      <c r="R81" s="54"/>
      <c r="S81" s="54"/>
      <c r="T81" s="54"/>
    </row>
    <row r="82" spans="1:20" ht="11.25" customHeight="1">
      <c r="A82" s="22"/>
      <c r="B82" s="21" t="s">
        <v>57</v>
      </c>
      <c r="C82" s="54">
        <v>63</v>
      </c>
      <c r="D82" s="54">
        <v>9</v>
      </c>
      <c r="E82" s="54">
        <f t="shared" si="3"/>
        <v>72</v>
      </c>
      <c r="F82" s="54"/>
      <c r="G82" s="54">
        <v>149</v>
      </c>
      <c r="H82" s="54">
        <v>32</v>
      </c>
      <c r="I82" s="54">
        <v>181</v>
      </c>
      <c r="J82" s="19"/>
      <c r="K82" s="19">
        <f t="shared" si="2"/>
        <v>253</v>
      </c>
      <c r="M82" s="1"/>
      <c r="N82" s="54"/>
      <c r="O82" s="54"/>
      <c r="P82" s="54"/>
      <c r="Q82" s="54"/>
      <c r="R82" s="54"/>
      <c r="S82" s="54"/>
      <c r="T82" s="54"/>
    </row>
    <row r="83" spans="3:11" ht="11.25" customHeight="1">
      <c r="C83" s="19"/>
      <c r="D83" s="19"/>
      <c r="E83" s="19"/>
      <c r="F83" s="19"/>
      <c r="G83" s="19"/>
      <c r="H83" s="19"/>
      <c r="I83" s="19"/>
      <c r="J83" s="19"/>
      <c r="K83" s="19"/>
    </row>
    <row r="84" spans="1:14" ht="11.25" customHeight="1">
      <c r="A84" s="34" t="s">
        <v>58</v>
      </c>
      <c r="B84" s="22"/>
      <c r="C84" s="19">
        <f>SUM(C85:C86)</f>
        <v>304</v>
      </c>
      <c r="D84" s="19">
        <f>SUM(D85:D86)</f>
        <v>504</v>
      </c>
      <c r="E84" s="19">
        <f>SUM(E85:E86)</f>
        <v>808</v>
      </c>
      <c r="F84" s="19"/>
      <c r="G84" s="19">
        <f>SUM(G85:G86)</f>
        <v>1846</v>
      </c>
      <c r="H84" s="19">
        <f>SUM(H85:H86)</f>
        <v>2886</v>
      </c>
      <c r="I84" s="19">
        <f>SUM(I85:I86)</f>
        <v>4732</v>
      </c>
      <c r="J84" s="19"/>
      <c r="K84" s="19">
        <f>SUM(K85:K86)</f>
        <v>5540</v>
      </c>
      <c r="M84" s="33"/>
      <c r="N84" s="33"/>
    </row>
    <row r="85" spans="1:14" ht="11.25" customHeight="1">
      <c r="A85" s="22"/>
      <c r="B85" s="22" t="s">
        <v>295</v>
      </c>
      <c r="C85" s="54">
        <v>6</v>
      </c>
      <c r="D85" s="54">
        <v>10</v>
      </c>
      <c r="E85" s="54">
        <v>16</v>
      </c>
      <c r="F85" s="54"/>
      <c r="G85" s="54">
        <v>24</v>
      </c>
      <c r="H85" s="54">
        <v>18</v>
      </c>
      <c r="I85" s="54">
        <v>42</v>
      </c>
      <c r="J85" s="19"/>
      <c r="K85" s="19">
        <f>SUM(E85,I85)</f>
        <v>58</v>
      </c>
      <c r="M85" s="19"/>
      <c r="N85" s="19"/>
    </row>
    <row r="86" spans="1:14" ht="11.25" customHeight="1">
      <c r="A86" s="22"/>
      <c r="B86" s="22" t="s">
        <v>59</v>
      </c>
      <c r="C86" s="54">
        <v>298</v>
      </c>
      <c r="D86" s="54">
        <v>494</v>
      </c>
      <c r="E86" s="54">
        <v>792</v>
      </c>
      <c r="F86" s="54"/>
      <c r="G86" s="54">
        <f>1427+395</f>
        <v>1822</v>
      </c>
      <c r="H86" s="54">
        <f>2332+536</f>
        <v>2868</v>
      </c>
      <c r="I86" s="54">
        <f>SUM(G86:H86)</f>
        <v>4690</v>
      </c>
      <c r="J86" s="19"/>
      <c r="K86" s="19">
        <f>SUM(E86,I86)</f>
        <v>5482</v>
      </c>
      <c r="M86" s="33"/>
      <c r="N86" s="33"/>
    </row>
    <row r="87" spans="1:15" ht="11.25" customHeight="1">
      <c r="A87" s="22"/>
      <c r="B87" s="22"/>
      <c r="C87" s="19"/>
      <c r="D87" s="19"/>
      <c r="E87" s="19"/>
      <c r="F87" s="19"/>
      <c r="G87" s="19"/>
      <c r="H87" s="19"/>
      <c r="I87" s="19"/>
      <c r="J87" s="19"/>
      <c r="K87" s="19"/>
      <c r="M87" s="21"/>
      <c r="N87" s="21"/>
      <c r="O87" s="21"/>
    </row>
    <row r="88" spans="1:11" ht="11.25" customHeight="1">
      <c r="A88" s="4" t="s">
        <v>71</v>
      </c>
      <c r="B88" s="22"/>
      <c r="C88" s="19">
        <f>SUM(C89)</f>
        <v>202</v>
      </c>
      <c r="D88" s="19">
        <f>SUM(D89)</f>
        <v>265</v>
      </c>
      <c r="E88" s="19">
        <f>SUM(C88:D88)</f>
        <v>467</v>
      </c>
      <c r="F88" s="19"/>
      <c r="G88" s="19">
        <f>SUM(G89)</f>
        <v>960</v>
      </c>
      <c r="H88" s="19">
        <f>SUM(H89)</f>
        <v>993</v>
      </c>
      <c r="I88" s="19">
        <f>SUM(I89)</f>
        <v>1953</v>
      </c>
      <c r="J88" s="19"/>
      <c r="K88" s="19">
        <f>SUM(E88,I88)</f>
        <v>2420</v>
      </c>
    </row>
    <row r="89" spans="1:11" ht="11.25" customHeight="1">
      <c r="A89" s="22"/>
      <c r="B89" s="22" t="s">
        <v>72</v>
      </c>
      <c r="C89" s="54">
        <v>202</v>
      </c>
      <c r="D89" s="54">
        <v>265</v>
      </c>
      <c r="E89" s="54">
        <v>467</v>
      </c>
      <c r="F89" s="54"/>
      <c r="G89" s="54">
        <v>960</v>
      </c>
      <c r="H89" s="54">
        <v>993</v>
      </c>
      <c r="I89" s="54">
        <v>1953</v>
      </c>
      <c r="J89" s="19"/>
      <c r="K89" s="19">
        <f>SUM(E89,I89)</f>
        <v>2420</v>
      </c>
    </row>
    <row r="90" spans="1:11" ht="11.25" customHeight="1">
      <c r="A90" s="22"/>
      <c r="B90" s="22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1.25" customHeight="1">
      <c r="A91" s="22"/>
      <c r="B91" s="22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1.25" customHeight="1">
      <c r="A92" s="32"/>
      <c r="B92" s="22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1.25" customHeight="1">
      <c r="A93" s="30"/>
      <c r="B93" s="22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1.25" customHeight="1">
      <c r="A94" s="28"/>
      <c r="B94" s="22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1.25" customHeight="1">
      <c r="A95" s="32" t="s">
        <v>296</v>
      </c>
      <c r="B95" s="22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1.25" customHeight="1">
      <c r="A96" s="32" t="s">
        <v>297</v>
      </c>
      <c r="B96" s="22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1.25" customHeight="1">
      <c r="A97" s="32" t="s">
        <v>298</v>
      </c>
      <c r="B97" s="22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1.25" customHeight="1">
      <c r="A98" s="31" t="s">
        <v>274</v>
      </c>
      <c r="B98" s="22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1.25" customHeight="1">
      <c r="A99" s="31"/>
      <c r="B99" s="22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1.25" customHeight="1">
      <c r="A100" s="4" t="s">
        <v>60</v>
      </c>
      <c r="C100" s="19">
        <f>SUM(C101:C106)</f>
        <v>63</v>
      </c>
      <c r="D100" s="19">
        <f>SUM(D101:D106)</f>
        <v>35</v>
      </c>
      <c r="E100" s="19">
        <f>SUM(E101:E106)</f>
        <v>98</v>
      </c>
      <c r="F100" s="19"/>
      <c r="G100" s="19">
        <f>SUM(G101:G106)</f>
        <v>174</v>
      </c>
      <c r="H100" s="19">
        <f>SUM(H101:H106)</f>
        <v>133</v>
      </c>
      <c r="I100" s="19">
        <f>SUM(I101:I106)</f>
        <v>307</v>
      </c>
      <c r="J100" s="19"/>
      <c r="K100" s="19">
        <f aca="true" t="shared" si="4" ref="K100:K106">SUM(E100,I100)</f>
        <v>405</v>
      </c>
    </row>
    <row r="101" spans="1:20" ht="11.25" customHeight="1">
      <c r="A101" s="22"/>
      <c r="B101" s="21" t="s">
        <v>61</v>
      </c>
      <c r="C101" s="54">
        <v>2</v>
      </c>
      <c r="D101" s="54">
        <v>8</v>
      </c>
      <c r="E101" s="54">
        <v>10</v>
      </c>
      <c r="F101" s="54"/>
      <c r="G101" s="54">
        <v>7</v>
      </c>
      <c r="H101" s="54">
        <v>17</v>
      </c>
      <c r="I101" s="54">
        <v>24</v>
      </c>
      <c r="J101" s="19"/>
      <c r="K101" s="19">
        <f t="shared" si="4"/>
        <v>34</v>
      </c>
      <c r="M101" s="1"/>
      <c r="N101" s="54"/>
      <c r="O101" s="54"/>
      <c r="P101" s="54"/>
      <c r="Q101" s="54"/>
      <c r="R101" s="54"/>
      <c r="S101" s="54"/>
      <c r="T101" s="54"/>
    </row>
    <row r="102" spans="1:20" ht="11.25" customHeight="1">
      <c r="A102" s="22"/>
      <c r="B102" s="21" t="s">
        <v>62</v>
      </c>
      <c r="C102" s="54">
        <v>11</v>
      </c>
      <c r="D102" s="54">
        <v>1</v>
      </c>
      <c r="E102" s="54">
        <v>12</v>
      </c>
      <c r="F102" s="54"/>
      <c r="G102" s="54">
        <v>27</v>
      </c>
      <c r="H102" s="54">
        <v>2</v>
      </c>
      <c r="I102" s="54">
        <v>29</v>
      </c>
      <c r="J102" s="19"/>
      <c r="K102" s="19">
        <f t="shared" si="4"/>
        <v>41</v>
      </c>
      <c r="M102" s="1"/>
      <c r="N102" s="54"/>
      <c r="O102" s="54"/>
      <c r="P102" s="54"/>
      <c r="Q102" s="54"/>
      <c r="R102" s="54"/>
      <c r="S102" s="54"/>
      <c r="T102" s="54"/>
    </row>
    <row r="103" spans="1:20" ht="11.25" customHeight="1">
      <c r="A103" s="22"/>
      <c r="B103" s="21" t="s">
        <v>63</v>
      </c>
      <c r="C103" s="54">
        <v>4</v>
      </c>
      <c r="D103" s="54">
        <v>6</v>
      </c>
      <c r="E103" s="54">
        <v>10</v>
      </c>
      <c r="F103" s="54"/>
      <c r="G103" s="54">
        <v>21</v>
      </c>
      <c r="H103" s="54">
        <v>61</v>
      </c>
      <c r="I103" s="54">
        <v>82</v>
      </c>
      <c r="J103" s="19"/>
      <c r="K103" s="19">
        <f t="shared" si="4"/>
        <v>92</v>
      </c>
      <c r="M103" s="1"/>
      <c r="N103" s="54"/>
      <c r="O103" s="54"/>
      <c r="P103" s="54"/>
      <c r="Q103" s="54"/>
      <c r="R103" s="54"/>
      <c r="S103" s="54"/>
      <c r="T103" s="54"/>
    </row>
    <row r="104" spans="1:20" ht="11.25" customHeight="1">
      <c r="A104" s="22"/>
      <c r="B104" s="21" t="s">
        <v>64</v>
      </c>
      <c r="C104" s="54">
        <v>3</v>
      </c>
      <c r="D104" s="54">
        <v>3</v>
      </c>
      <c r="E104" s="54">
        <v>6</v>
      </c>
      <c r="F104" s="54"/>
      <c r="G104" s="54">
        <v>2</v>
      </c>
      <c r="H104" s="54">
        <v>1</v>
      </c>
      <c r="I104" s="54">
        <v>3</v>
      </c>
      <c r="J104" s="19"/>
      <c r="K104" s="19">
        <f t="shared" si="4"/>
        <v>9</v>
      </c>
      <c r="M104" s="1"/>
      <c r="N104" s="54"/>
      <c r="O104" s="54"/>
      <c r="P104" s="54"/>
      <c r="Q104" s="54"/>
      <c r="R104" s="54"/>
      <c r="S104" s="54"/>
      <c r="T104" s="54"/>
    </row>
    <row r="105" spans="1:20" ht="11.25" customHeight="1">
      <c r="A105" s="22"/>
      <c r="B105" s="21" t="s">
        <v>65</v>
      </c>
      <c r="C105" s="54">
        <v>39</v>
      </c>
      <c r="D105" s="54">
        <v>10</v>
      </c>
      <c r="E105" s="54">
        <v>49</v>
      </c>
      <c r="F105" s="54"/>
      <c r="G105" s="54">
        <v>85</v>
      </c>
      <c r="H105" s="54">
        <v>40</v>
      </c>
      <c r="I105" s="54">
        <v>125</v>
      </c>
      <c r="J105" s="19"/>
      <c r="K105" s="19">
        <f t="shared" si="4"/>
        <v>174</v>
      </c>
      <c r="M105" s="1"/>
      <c r="N105" s="54"/>
      <c r="O105" s="54"/>
      <c r="P105" s="54"/>
      <c r="Q105" s="54"/>
      <c r="R105" s="54"/>
      <c r="S105" s="54"/>
      <c r="T105" s="54"/>
    </row>
    <row r="106" spans="1:20" ht="11.25" customHeight="1">
      <c r="A106" s="22"/>
      <c r="B106" s="21" t="s">
        <v>66</v>
      </c>
      <c r="C106" s="54">
        <v>4</v>
      </c>
      <c r="D106" s="54">
        <v>7</v>
      </c>
      <c r="E106" s="54">
        <v>11</v>
      </c>
      <c r="F106" s="54"/>
      <c r="G106" s="54">
        <v>32</v>
      </c>
      <c r="H106" s="54">
        <v>12</v>
      </c>
      <c r="I106" s="54">
        <v>44</v>
      </c>
      <c r="J106" s="19"/>
      <c r="K106" s="19">
        <f t="shared" si="4"/>
        <v>55</v>
      </c>
      <c r="M106" s="1"/>
      <c r="N106" s="54"/>
      <c r="O106" s="54"/>
      <c r="P106" s="54"/>
      <c r="Q106" s="54"/>
      <c r="R106" s="54"/>
      <c r="S106" s="54"/>
      <c r="T106" s="54"/>
    </row>
    <row r="107" spans="1:11" ht="11.25" customHeight="1">
      <c r="A107" s="32"/>
      <c r="B107" s="27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1.25" customHeight="1">
      <c r="A108" s="4" t="s">
        <v>67</v>
      </c>
      <c r="B108" s="22"/>
      <c r="C108" s="24">
        <f>SUM(C109)</f>
        <v>186</v>
      </c>
      <c r="D108" s="24">
        <f>SUM(D109)</f>
        <v>407</v>
      </c>
      <c r="E108" s="24">
        <f>SUM(C108:D108)</f>
        <v>593</v>
      </c>
      <c r="F108" s="19"/>
      <c r="G108" s="24">
        <f>SUM(G109)</f>
        <v>626</v>
      </c>
      <c r="H108" s="24">
        <f>SUM(H109)</f>
        <v>1492</v>
      </c>
      <c r="I108" s="24">
        <f>SUM(G108:H108)</f>
        <v>2118</v>
      </c>
      <c r="J108" s="19"/>
      <c r="K108" s="19">
        <f>SUM(E108,I108)</f>
        <v>2711</v>
      </c>
    </row>
    <row r="109" spans="1:11" ht="11.25" customHeight="1">
      <c r="A109" s="22"/>
      <c r="B109" s="27" t="s">
        <v>68</v>
      </c>
      <c r="C109" s="54">
        <v>186</v>
      </c>
      <c r="D109" s="54">
        <v>407</v>
      </c>
      <c r="E109" s="54">
        <v>593</v>
      </c>
      <c r="F109" s="54"/>
      <c r="G109" s="54">
        <v>626</v>
      </c>
      <c r="H109" s="54">
        <v>1492</v>
      </c>
      <c r="I109" s="54">
        <v>2118</v>
      </c>
      <c r="J109" s="19"/>
      <c r="K109" s="19">
        <f>SUM(E109,I109)</f>
        <v>2711</v>
      </c>
    </row>
    <row r="110" spans="1:11" ht="11.25" customHeight="1">
      <c r="A110" s="35"/>
      <c r="B110" s="27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ht="11.25" customHeight="1">
      <c r="A111" s="4" t="s">
        <v>73</v>
      </c>
      <c r="B111" s="22"/>
      <c r="C111" s="24">
        <f>SUM(C112)</f>
        <v>67</v>
      </c>
      <c r="D111" s="24">
        <f>SUM(D112)</f>
        <v>297</v>
      </c>
      <c r="E111" s="19">
        <f>SUM(C111:D111)</f>
        <v>364</v>
      </c>
      <c r="F111" s="19"/>
      <c r="G111" s="24">
        <f>SUM(G112)</f>
        <v>237</v>
      </c>
      <c r="H111" s="24">
        <f>SUM(H112)</f>
        <v>1171</v>
      </c>
      <c r="I111" s="19">
        <f>SUM(G111:H111)</f>
        <v>1408</v>
      </c>
      <c r="J111" s="19"/>
      <c r="K111" s="19">
        <f>SUM(E111,I111)</f>
        <v>1772</v>
      </c>
    </row>
    <row r="112" spans="1:11" ht="11.25" customHeight="1">
      <c r="A112" s="22"/>
      <c r="B112" s="27" t="s">
        <v>74</v>
      </c>
      <c r="C112" s="54">
        <v>67</v>
      </c>
      <c r="D112" s="54">
        <v>297</v>
      </c>
      <c r="E112" s="54">
        <v>364</v>
      </c>
      <c r="F112" s="54"/>
      <c r="G112" s="54">
        <v>237</v>
      </c>
      <c r="H112" s="54">
        <v>1171</v>
      </c>
      <c r="I112" s="54">
        <v>1408</v>
      </c>
      <c r="J112" s="19"/>
      <c r="K112" s="19">
        <f>SUM(E112,I112)</f>
        <v>1772</v>
      </c>
    </row>
    <row r="113" spans="2:11" ht="11.25" customHeight="1">
      <c r="B113" s="27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ht="11.25" customHeight="1">
      <c r="A114" s="4" t="s">
        <v>19</v>
      </c>
      <c r="B114" s="22"/>
      <c r="C114" s="24">
        <f>SUM(C115:C119)</f>
        <v>433</v>
      </c>
      <c r="D114" s="24">
        <f>SUM(D115:D119)</f>
        <v>489</v>
      </c>
      <c r="E114" s="24">
        <f>SUM(E115:E119)</f>
        <v>922</v>
      </c>
      <c r="F114" s="24"/>
      <c r="G114" s="24">
        <f>SUM(G115:G119)</f>
        <v>1747</v>
      </c>
      <c r="H114" s="24">
        <f>SUM(H115:H119)</f>
        <v>1840</v>
      </c>
      <c r="I114" s="24">
        <f>SUM(I115:I119)</f>
        <v>3587</v>
      </c>
      <c r="J114" s="19"/>
      <c r="K114" s="19">
        <f aca="true" t="shared" si="5" ref="K114:K119">SUM(E114,I114)</f>
        <v>4509</v>
      </c>
    </row>
    <row r="115" spans="1:20" ht="11.25" customHeight="1">
      <c r="A115" s="22"/>
      <c r="B115" s="21" t="s">
        <v>20</v>
      </c>
      <c r="C115" s="54">
        <v>144</v>
      </c>
      <c r="D115" s="54">
        <v>87</v>
      </c>
      <c r="E115" s="54">
        <v>231</v>
      </c>
      <c r="F115" s="54"/>
      <c r="G115" s="54">
        <v>690</v>
      </c>
      <c r="H115" s="54">
        <v>301</v>
      </c>
      <c r="I115" s="54">
        <v>991</v>
      </c>
      <c r="J115" s="19"/>
      <c r="K115" s="19">
        <f t="shared" si="5"/>
        <v>1222</v>
      </c>
      <c r="M115" s="1"/>
      <c r="N115" s="54"/>
      <c r="O115" s="54"/>
      <c r="P115" s="54"/>
      <c r="Q115" s="54"/>
      <c r="R115" s="54"/>
      <c r="S115" s="54"/>
      <c r="T115" s="54"/>
    </row>
    <row r="116" spans="1:20" ht="11.25" customHeight="1">
      <c r="A116" s="22"/>
      <c r="B116" s="21" t="s">
        <v>21</v>
      </c>
      <c r="C116" s="54">
        <v>59</v>
      </c>
      <c r="D116" s="54">
        <v>21</v>
      </c>
      <c r="E116" s="54">
        <v>80</v>
      </c>
      <c r="F116" s="54"/>
      <c r="G116" s="54">
        <v>188</v>
      </c>
      <c r="H116" s="54">
        <v>50</v>
      </c>
      <c r="I116" s="54">
        <v>238</v>
      </c>
      <c r="J116" s="19"/>
      <c r="K116" s="19">
        <f t="shared" si="5"/>
        <v>318</v>
      </c>
      <c r="M116" s="1"/>
      <c r="N116" s="54"/>
      <c r="O116" s="54"/>
      <c r="P116" s="54"/>
      <c r="Q116" s="54"/>
      <c r="R116" s="54"/>
      <c r="S116" s="54"/>
      <c r="T116" s="54"/>
    </row>
    <row r="117" spans="1:20" ht="11.25" customHeight="1">
      <c r="A117" s="22"/>
      <c r="B117" s="21" t="s">
        <v>22</v>
      </c>
      <c r="C117" s="54">
        <v>47</v>
      </c>
      <c r="D117" s="54">
        <v>61</v>
      </c>
      <c r="E117" s="54">
        <v>108</v>
      </c>
      <c r="F117" s="54"/>
      <c r="G117" s="54">
        <v>200</v>
      </c>
      <c r="H117" s="54">
        <v>165</v>
      </c>
      <c r="I117" s="54">
        <v>365</v>
      </c>
      <c r="J117" s="19"/>
      <c r="K117" s="19">
        <f t="shared" si="5"/>
        <v>473</v>
      </c>
      <c r="M117" s="1"/>
      <c r="N117" s="54"/>
      <c r="O117" s="54"/>
      <c r="P117" s="54"/>
      <c r="Q117" s="54"/>
      <c r="R117" s="54"/>
      <c r="S117" s="54"/>
      <c r="T117" s="54"/>
    </row>
    <row r="118" spans="1:20" ht="11.25" customHeight="1">
      <c r="A118" s="22"/>
      <c r="B118" s="21" t="s">
        <v>23</v>
      </c>
      <c r="C118" s="54">
        <v>89</v>
      </c>
      <c r="D118" s="54">
        <v>138</v>
      </c>
      <c r="E118" s="54">
        <v>227</v>
      </c>
      <c r="F118" s="54"/>
      <c r="G118" s="54">
        <v>228</v>
      </c>
      <c r="H118" s="54">
        <v>507</v>
      </c>
      <c r="I118" s="54">
        <v>735</v>
      </c>
      <c r="J118" s="19"/>
      <c r="K118" s="19">
        <f t="shared" si="5"/>
        <v>962</v>
      </c>
      <c r="M118" s="1"/>
      <c r="N118" s="54"/>
      <c r="O118" s="54"/>
      <c r="P118" s="54"/>
      <c r="Q118" s="54"/>
      <c r="R118" s="54"/>
      <c r="S118" s="54"/>
      <c r="T118" s="54"/>
    </row>
    <row r="119" spans="1:20" ht="11.25" customHeight="1">
      <c r="A119" s="22"/>
      <c r="B119" s="21" t="s">
        <v>24</v>
      </c>
      <c r="C119" s="54">
        <v>94</v>
      </c>
      <c r="D119" s="54">
        <v>182</v>
      </c>
      <c r="E119" s="54">
        <v>276</v>
      </c>
      <c r="F119" s="54"/>
      <c r="G119" s="54">
        <v>441</v>
      </c>
      <c r="H119" s="54">
        <v>817</v>
      </c>
      <c r="I119" s="54">
        <v>1258</v>
      </c>
      <c r="J119" s="19"/>
      <c r="K119" s="19">
        <f t="shared" si="5"/>
        <v>1534</v>
      </c>
      <c r="M119" s="1"/>
      <c r="N119" s="54"/>
      <c r="O119" s="54"/>
      <c r="P119" s="54"/>
      <c r="Q119" s="54"/>
      <c r="R119" s="54"/>
      <c r="S119" s="54"/>
      <c r="T119" s="54"/>
    </row>
    <row r="120" spans="1:11" ht="11.25" customHeight="1">
      <c r="A120" s="22"/>
      <c r="B120" s="22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ht="11.25" customHeight="1">
      <c r="A121" s="4" t="s">
        <v>69</v>
      </c>
      <c r="B121" s="22"/>
      <c r="C121" s="24">
        <f>SUM(C122)</f>
        <v>121</v>
      </c>
      <c r="D121" s="24">
        <f>SUM(D122)</f>
        <v>384</v>
      </c>
      <c r="E121" s="24">
        <f>SUM(C121:D121)</f>
        <v>505</v>
      </c>
      <c r="F121" s="19"/>
      <c r="G121" s="24">
        <f>SUM(G122)</f>
        <v>539</v>
      </c>
      <c r="H121" s="24">
        <f>SUM(H122)</f>
        <v>1174</v>
      </c>
      <c r="I121" s="24">
        <f>SUM(G121:H121)</f>
        <v>1713</v>
      </c>
      <c r="J121" s="19"/>
      <c r="K121" s="19">
        <f>SUM(E121,I121)</f>
        <v>2218</v>
      </c>
    </row>
    <row r="122" spans="1:11" ht="11.25" customHeight="1">
      <c r="A122" s="22"/>
      <c r="B122" s="22" t="s">
        <v>70</v>
      </c>
      <c r="C122" s="54">
        <v>121</v>
      </c>
      <c r="D122" s="54">
        <v>384</v>
      </c>
      <c r="E122" s="54">
        <v>505</v>
      </c>
      <c r="F122" s="54"/>
      <c r="G122" s="54">
        <v>539</v>
      </c>
      <c r="H122" s="54">
        <v>1174</v>
      </c>
      <c r="I122" s="54">
        <v>1713</v>
      </c>
      <c r="J122" s="19"/>
      <c r="K122" s="19">
        <f>SUM(E122,I122)</f>
        <v>2218</v>
      </c>
    </row>
    <row r="123" spans="1:11" ht="11.25" customHeight="1">
      <c r="A123" s="22"/>
      <c r="B123" s="22"/>
      <c r="C123" s="24"/>
      <c r="D123" s="24"/>
      <c r="E123" s="24"/>
      <c r="F123" s="24"/>
      <c r="G123" s="24"/>
      <c r="H123" s="24"/>
      <c r="I123" s="24"/>
      <c r="J123" s="19"/>
      <c r="K123" s="19"/>
    </row>
    <row r="124" spans="1:11" ht="11.25" customHeight="1">
      <c r="A124" s="4" t="s">
        <v>79</v>
      </c>
      <c r="B124" s="22"/>
      <c r="C124" s="24">
        <f>SUM(C125:C140)</f>
        <v>1507</v>
      </c>
      <c r="D124" s="24">
        <f>SUM(D125:D140)</f>
        <v>1445</v>
      </c>
      <c r="E124" s="24">
        <f>SUM(E125:E140)</f>
        <v>2952</v>
      </c>
      <c r="F124" s="24"/>
      <c r="G124" s="24">
        <f>SUM(G125:G140)</f>
        <v>5619</v>
      </c>
      <c r="H124" s="24">
        <f>SUM(H125:H140)</f>
        <v>5006</v>
      </c>
      <c r="I124" s="19">
        <f>SUM(G124:H124)</f>
        <v>10625</v>
      </c>
      <c r="J124" s="19"/>
      <c r="K124" s="19">
        <f aca="true" t="shared" si="6" ref="K124:K140">SUM(E124,I124)</f>
        <v>13577</v>
      </c>
    </row>
    <row r="125" spans="1:20" ht="11.25" customHeight="1">
      <c r="A125" s="22"/>
      <c r="B125" s="21" t="s">
        <v>9</v>
      </c>
      <c r="C125" s="54">
        <v>88</v>
      </c>
      <c r="D125" s="54">
        <v>58</v>
      </c>
      <c r="E125" s="54">
        <v>146</v>
      </c>
      <c r="F125" s="54"/>
      <c r="G125" s="54">
        <v>313</v>
      </c>
      <c r="H125" s="54">
        <v>203</v>
      </c>
      <c r="I125" s="54">
        <v>516</v>
      </c>
      <c r="J125" s="19"/>
      <c r="K125" s="19">
        <f t="shared" si="6"/>
        <v>662</v>
      </c>
      <c r="M125" s="1"/>
      <c r="N125" s="54"/>
      <c r="O125" s="54"/>
      <c r="P125" s="54"/>
      <c r="Q125" s="54"/>
      <c r="R125" s="54"/>
      <c r="S125" s="54"/>
      <c r="T125" s="54"/>
    </row>
    <row r="126" spans="1:20" ht="11.25" customHeight="1">
      <c r="A126" s="22"/>
      <c r="B126" s="21" t="s">
        <v>0</v>
      </c>
      <c r="C126" s="54">
        <v>161</v>
      </c>
      <c r="D126" s="54">
        <v>48</v>
      </c>
      <c r="E126" s="54">
        <v>209</v>
      </c>
      <c r="F126" s="54"/>
      <c r="G126" s="54">
        <v>574</v>
      </c>
      <c r="H126" s="54">
        <v>190</v>
      </c>
      <c r="I126" s="54">
        <v>764</v>
      </c>
      <c r="J126" s="19"/>
      <c r="K126" s="19">
        <f t="shared" si="6"/>
        <v>973</v>
      </c>
      <c r="M126" s="1"/>
      <c r="N126" s="54"/>
      <c r="O126" s="54"/>
      <c r="P126" s="54"/>
      <c r="Q126" s="54"/>
      <c r="R126" s="54"/>
      <c r="S126" s="54"/>
      <c r="T126" s="54"/>
    </row>
    <row r="127" spans="1:20" ht="11.25" customHeight="1">
      <c r="A127" s="22"/>
      <c r="B127" s="21" t="s">
        <v>15</v>
      </c>
      <c r="C127" s="54">
        <v>118</v>
      </c>
      <c r="D127" s="54">
        <v>162</v>
      </c>
      <c r="E127" s="54">
        <v>280</v>
      </c>
      <c r="F127" s="54"/>
      <c r="G127" s="54">
        <v>443</v>
      </c>
      <c r="H127" s="54">
        <v>703</v>
      </c>
      <c r="I127" s="54">
        <v>1146</v>
      </c>
      <c r="J127" s="19"/>
      <c r="K127" s="19">
        <f t="shared" si="6"/>
        <v>1426</v>
      </c>
      <c r="M127" s="1"/>
      <c r="N127" s="54"/>
      <c r="O127" s="54"/>
      <c r="P127" s="54"/>
      <c r="Q127" s="54"/>
      <c r="R127" s="54"/>
      <c r="S127" s="54"/>
      <c r="T127" s="54"/>
    </row>
    <row r="128" spans="1:20" ht="11.25" customHeight="1">
      <c r="A128" s="22"/>
      <c r="B128" s="21" t="s">
        <v>16</v>
      </c>
      <c r="C128" s="54">
        <v>118</v>
      </c>
      <c r="D128" s="54">
        <v>65</v>
      </c>
      <c r="E128" s="54">
        <v>183</v>
      </c>
      <c r="F128" s="54"/>
      <c r="G128" s="54">
        <v>381</v>
      </c>
      <c r="H128" s="54">
        <v>203</v>
      </c>
      <c r="I128" s="54">
        <v>584</v>
      </c>
      <c r="J128" s="19"/>
      <c r="K128" s="19">
        <f t="shared" si="6"/>
        <v>767</v>
      </c>
      <c r="M128" s="1"/>
      <c r="N128" s="54"/>
      <c r="O128" s="54"/>
      <c r="P128" s="54"/>
      <c r="Q128" s="54"/>
      <c r="R128" s="54"/>
      <c r="S128" s="54"/>
      <c r="T128" s="54"/>
    </row>
    <row r="129" spans="1:20" ht="11.25" customHeight="1">
      <c r="A129" s="22"/>
      <c r="B129" s="21" t="s">
        <v>30</v>
      </c>
      <c r="C129" s="54">
        <v>372</v>
      </c>
      <c r="D129" s="54">
        <v>394</v>
      </c>
      <c r="E129" s="54">
        <v>766</v>
      </c>
      <c r="F129" s="54"/>
      <c r="G129" s="54">
        <v>1391</v>
      </c>
      <c r="H129" s="54">
        <v>1470</v>
      </c>
      <c r="I129" s="54">
        <v>2861</v>
      </c>
      <c r="J129" s="19"/>
      <c r="K129" s="19">
        <f t="shared" si="6"/>
        <v>3627</v>
      </c>
      <c r="M129" s="1"/>
      <c r="N129" s="54"/>
      <c r="O129" s="54"/>
      <c r="P129" s="54"/>
      <c r="Q129" s="54"/>
      <c r="R129" s="54"/>
      <c r="S129" s="54"/>
      <c r="T129" s="54"/>
    </row>
    <row r="130" spans="1:20" ht="11.25" customHeight="1">
      <c r="A130" s="22"/>
      <c r="B130" s="21" t="s">
        <v>6</v>
      </c>
      <c r="C130" s="54">
        <v>60</v>
      </c>
      <c r="D130" s="54">
        <v>102</v>
      </c>
      <c r="E130" s="54">
        <v>162</v>
      </c>
      <c r="F130" s="54"/>
      <c r="G130" s="54">
        <v>239</v>
      </c>
      <c r="H130" s="54">
        <v>365</v>
      </c>
      <c r="I130" s="54">
        <v>604</v>
      </c>
      <c r="J130" s="19"/>
      <c r="K130" s="19">
        <f t="shared" si="6"/>
        <v>766</v>
      </c>
      <c r="M130" s="1"/>
      <c r="N130" s="54"/>
      <c r="O130" s="54"/>
      <c r="P130" s="54"/>
      <c r="Q130" s="54"/>
      <c r="R130" s="54"/>
      <c r="S130" s="54"/>
      <c r="T130" s="54"/>
    </row>
    <row r="131" spans="1:20" ht="11.25" customHeight="1">
      <c r="A131" s="22"/>
      <c r="B131" s="21" t="s">
        <v>32</v>
      </c>
      <c r="C131" s="54">
        <v>111</v>
      </c>
      <c r="D131" s="54">
        <v>65</v>
      </c>
      <c r="E131" s="54">
        <v>176</v>
      </c>
      <c r="F131" s="54"/>
      <c r="G131" s="54">
        <v>307</v>
      </c>
      <c r="H131" s="54">
        <v>177</v>
      </c>
      <c r="I131" s="54">
        <v>484</v>
      </c>
      <c r="J131" s="19"/>
      <c r="K131" s="19">
        <f t="shared" si="6"/>
        <v>660</v>
      </c>
      <c r="M131" s="1"/>
      <c r="N131" s="54"/>
      <c r="O131" s="54"/>
      <c r="P131" s="54"/>
      <c r="Q131" s="54"/>
      <c r="R131" s="54"/>
      <c r="S131" s="54"/>
      <c r="T131" s="54"/>
    </row>
    <row r="132" spans="1:20" ht="11.25" customHeight="1">
      <c r="A132" s="22"/>
      <c r="B132" s="21" t="s">
        <v>81</v>
      </c>
      <c r="C132" s="54">
        <v>5</v>
      </c>
      <c r="D132" s="54">
        <v>14</v>
      </c>
      <c r="E132" s="54">
        <v>19</v>
      </c>
      <c r="F132" s="54"/>
      <c r="G132" s="54">
        <v>48</v>
      </c>
      <c r="H132" s="54">
        <v>85</v>
      </c>
      <c r="I132" s="54">
        <v>133</v>
      </c>
      <c r="J132" s="19"/>
      <c r="K132" s="19">
        <f t="shared" si="6"/>
        <v>152</v>
      </c>
      <c r="M132" s="1"/>
      <c r="N132" s="54"/>
      <c r="O132" s="54"/>
      <c r="P132" s="54"/>
      <c r="Q132" s="54"/>
      <c r="R132" s="54"/>
      <c r="S132" s="54"/>
      <c r="T132" s="54"/>
    </row>
    <row r="133" spans="1:20" ht="11.25" customHeight="1">
      <c r="A133" s="22"/>
      <c r="B133" s="21" t="s">
        <v>40</v>
      </c>
      <c r="C133" s="54">
        <v>28</v>
      </c>
      <c r="D133" s="54">
        <v>17</v>
      </c>
      <c r="E133" s="54">
        <v>45</v>
      </c>
      <c r="F133" s="54"/>
      <c r="G133" s="54">
        <v>46</v>
      </c>
      <c r="H133" s="54">
        <v>26</v>
      </c>
      <c r="I133" s="54">
        <v>72</v>
      </c>
      <c r="J133" s="19"/>
      <c r="K133" s="19">
        <f t="shared" si="6"/>
        <v>117</v>
      </c>
      <c r="M133" s="1"/>
      <c r="N133" s="54"/>
      <c r="O133" s="54"/>
      <c r="P133" s="54"/>
      <c r="Q133" s="54"/>
      <c r="R133" s="54"/>
      <c r="S133" s="54"/>
      <c r="T133" s="54"/>
    </row>
    <row r="134" spans="1:20" ht="11.25" customHeight="1">
      <c r="A134" s="22"/>
      <c r="B134" s="21" t="s">
        <v>41</v>
      </c>
      <c r="C134" s="54">
        <v>35</v>
      </c>
      <c r="D134" s="54">
        <v>42</v>
      </c>
      <c r="E134" s="54">
        <v>77</v>
      </c>
      <c r="F134" s="54"/>
      <c r="G134" s="54">
        <v>76</v>
      </c>
      <c r="H134" s="54">
        <v>81</v>
      </c>
      <c r="I134" s="54">
        <v>157</v>
      </c>
      <c r="J134" s="19"/>
      <c r="K134" s="19">
        <f t="shared" si="6"/>
        <v>234</v>
      </c>
      <c r="M134" s="1"/>
      <c r="N134" s="54"/>
      <c r="O134" s="54"/>
      <c r="P134" s="54"/>
      <c r="Q134" s="54"/>
      <c r="R134" s="54"/>
      <c r="S134" s="54"/>
      <c r="T134" s="54"/>
    </row>
    <row r="135" spans="1:20" ht="11.25" customHeight="1">
      <c r="A135" s="22"/>
      <c r="B135" s="21" t="s">
        <v>47</v>
      </c>
      <c r="C135" s="54">
        <v>74</v>
      </c>
      <c r="D135" s="54">
        <v>8</v>
      </c>
      <c r="E135" s="54">
        <v>82</v>
      </c>
      <c r="F135" s="54"/>
      <c r="G135" s="54">
        <v>392</v>
      </c>
      <c r="H135" s="54">
        <v>57</v>
      </c>
      <c r="I135" s="54">
        <v>449</v>
      </c>
      <c r="J135" s="19"/>
      <c r="K135" s="19">
        <f t="shared" si="6"/>
        <v>531</v>
      </c>
      <c r="M135" s="1"/>
      <c r="N135" s="54"/>
      <c r="O135" s="54"/>
      <c r="P135" s="54"/>
      <c r="Q135" s="54"/>
      <c r="R135" s="54"/>
      <c r="S135" s="54"/>
      <c r="T135" s="54"/>
    </row>
    <row r="136" spans="1:20" ht="11.25" customHeight="1">
      <c r="A136" s="22"/>
      <c r="B136" s="21" t="s">
        <v>42</v>
      </c>
      <c r="C136" s="54">
        <v>12</v>
      </c>
      <c r="D136" s="54">
        <v>26</v>
      </c>
      <c r="E136" s="54">
        <v>38</v>
      </c>
      <c r="F136" s="54"/>
      <c r="G136" s="54">
        <v>38</v>
      </c>
      <c r="H136" s="54">
        <v>54</v>
      </c>
      <c r="I136" s="54">
        <v>92</v>
      </c>
      <c r="J136" s="19"/>
      <c r="K136" s="19">
        <f t="shared" si="6"/>
        <v>130</v>
      </c>
      <c r="M136" s="1"/>
      <c r="N136" s="54"/>
      <c r="O136" s="54"/>
      <c r="P136" s="54"/>
      <c r="Q136" s="54"/>
      <c r="R136" s="54"/>
      <c r="S136" s="54"/>
      <c r="T136" s="54"/>
    </row>
    <row r="137" spans="1:20" ht="11.25" customHeight="1">
      <c r="A137" s="22"/>
      <c r="B137" s="21" t="s">
        <v>80</v>
      </c>
      <c r="C137" s="54">
        <v>201</v>
      </c>
      <c r="D137" s="54">
        <v>85</v>
      </c>
      <c r="E137" s="54">
        <v>286</v>
      </c>
      <c r="F137" s="54"/>
      <c r="G137" s="54">
        <v>883</v>
      </c>
      <c r="H137" s="54">
        <v>351</v>
      </c>
      <c r="I137" s="54">
        <v>1234</v>
      </c>
      <c r="J137" s="19"/>
      <c r="K137" s="19">
        <f t="shared" si="6"/>
        <v>1520</v>
      </c>
      <c r="M137" s="1"/>
      <c r="N137" s="54"/>
      <c r="O137" s="54"/>
      <c r="P137" s="54"/>
      <c r="Q137" s="54"/>
      <c r="R137" s="54"/>
      <c r="S137" s="54"/>
      <c r="T137" s="54"/>
    </row>
    <row r="138" spans="1:20" ht="11.25" customHeight="1">
      <c r="A138" s="22"/>
      <c r="B138" s="21" t="s">
        <v>45</v>
      </c>
      <c r="C138" s="54">
        <v>29</v>
      </c>
      <c r="D138" s="54">
        <v>150</v>
      </c>
      <c r="E138" s="54">
        <v>179</v>
      </c>
      <c r="F138" s="54"/>
      <c r="G138" s="54">
        <v>83</v>
      </c>
      <c r="H138" s="54">
        <v>398</v>
      </c>
      <c r="I138" s="54">
        <v>481</v>
      </c>
      <c r="J138" s="19"/>
      <c r="K138" s="19">
        <f t="shared" si="6"/>
        <v>660</v>
      </c>
      <c r="M138" s="1"/>
      <c r="N138" s="54"/>
      <c r="O138" s="54"/>
      <c r="P138" s="54"/>
      <c r="Q138" s="54"/>
      <c r="R138" s="54"/>
      <c r="S138" s="54"/>
      <c r="T138" s="54"/>
    </row>
    <row r="139" spans="1:20" ht="11.25" customHeight="1">
      <c r="A139" s="22"/>
      <c r="B139" s="21" t="s">
        <v>17</v>
      </c>
      <c r="C139" s="54">
        <v>52</v>
      </c>
      <c r="D139" s="54">
        <v>157</v>
      </c>
      <c r="E139" s="54">
        <v>209</v>
      </c>
      <c r="F139" s="54"/>
      <c r="G139" s="54">
        <v>267</v>
      </c>
      <c r="H139" s="54">
        <v>526</v>
      </c>
      <c r="I139" s="54">
        <v>793</v>
      </c>
      <c r="J139" s="19"/>
      <c r="K139" s="19">
        <f t="shared" si="6"/>
        <v>1002</v>
      </c>
      <c r="M139" s="1"/>
      <c r="N139" s="54"/>
      <c r="O139" s="54"/>
      <c r="P139" s="54"/>
      <c r="Q139" s="54"/>
      <c r="R139" s="54"/>
      <c r="S139" s="54"/>
      <c r="T139" s="54"/>
    </row>
    <row r="140" spans="1:20" ht="11.25" customHeight="1">
      <c r="A140" s="22"/>
      <c r="B140" s="21" t="s">
        <v>18</v>
      </c>
      <c r="C140" s="54">
        <v>43</v>
      </c>
      <c r="D140" s="54">
        <v>52</v>
      </c>
      <c r="E140" s="54">
        <v>95</v>
      </c>
      <c r="F140" s="54"/>
      <c r="G140" s="54">
        <v>138</v>
      </c>
      <c r="H140" s="54">
        <v>117</v>
      </c>
      <c r="I140" s="54">
        <v>255</v>
      </c>
      <c r="J140" s="19"/>
      <c r="K140" s="19">
        <f t="shared" si="6"/>
        <v>350</v>
      </c>
      <c r="M140" s="1"/>
      <c r="N140" s="54"/>
      <c r="O140" s="54"/>
      <c r="P140" s="54"/>
      <c r="Q140" s="54"/>
      <c r="R140" s="54"/>
      <c r="S140" s="54"/>
      <c r="T140" s="54"/>
    </row>
    <row r="141" spans="1:11" ht="11.25" customHeight="1">
      <c r="A141" s="29"/>
      <c r="B141" s="26"/>
      <c r="C141" s="19"/>
      <c r="D141" s="19"/>
      <c r="E141" s="36"/>
      <c r="F141" s="36"/>
      <c r="G141" s="19"/>
      <c r="H141" s="19"/>
      <c r="I141" s="36"/>
      <c r="J141" s="19"/>
      <c r="K141" s="19"/>
    </row>
    <row r="142" spans="1:11" ht="11.25" customHeight="1">
      <c r="A142" s="29"/>
      <c r="B142" s="26"/>
      <c r="C142" s="19"/>
      <c r="D142" s="19"/>
      <c r="E142" s="36"/>
      <c r="F142" s="36"/>
      <c r="G142" s="19"/>
      <c r="H142" s="19"/>
      <c r="I142" s="36"/>
      <c r="J142" s="19"/>
      <c r="K142" s="19"/>
    </row>
    <row r="143" spans="1:11" ht="11.25" customHeight="1">
      <c r="A143" s="29"/>
      <c r="B143" s="26"/>
      <c r="C143" s="19"/>
      <c r="D143" s="19"/>
      <c r="E143" s="36"/>
      <c r="F143" s="36"/>
      <c r="G143" s="19"/>
      <c r="H143" s="19"/>
      <c r="I143" s="36"/>
      <c r="J143" s="19"/>
      <c r="K143" s="19"/>
    </row>
    <row r="144" spans="1:11" ht="11.25" customHeight="1">
      <c r="A144" s="29"/>
      <c r="B144" s="26"/>
      <c r="C144" s="19"/>
      <c r="D144" s="19"/>
      <c r="E144" s="36"/>
      <c r="F144" s="36"/>
      <c r="G144" s="19"/>
      <c r="H144" s="19"/>
      <c r="I144" s="36"/>
      <c r="J144" s="19"/>
      <c r="K144" s="19"/>
    </row>
    <row r="145" spans="1:11" ht="11.25" customHeight="1">
      <c r="A145" s="4" t="s">
        <v>84</v>
      </c>
      <c r="C145" s="19">
        <f>SUM(C146:C152,C153:C157)</f>
        <v>1664</v>
      </c>
      <c r="D145" s="19">
        <f>SUM(D146:D152,D153:D157)</f>
        <v>1214</v>
      </c>
      <c r="E145" s="19">
        <f>SUM(E146:E152,E153:E157)</f>
        <v>2878</v>
      </c>
      <c r="F145" s="19"/>
      <c r="G145" s="19">
        <f>SUM(G146:G152,G153:G157)</f>
        <v>6007</v>
      </c>
      <c r="H145" s="19">
        <f>SUM(H146:H152,H153:H157)</f>
        <v>4078</v>
      </c>
      <c r="I145" s="19">
        <f>SUM(I146:I152,I153:I157)</f>
        <v>10085</v>
      </c>
      <c r="J145" s="19"/>
      <c r="K145" s="19">
        <f>SUM(K146:K152,K153:K157)</f>
        <v>12963</v>
      </c>
    </row>
    <row r="146" spans="1:20" ht="11.25" customHeight="1">
      <c r="A146" s="22"/>
      <c r="B146" s="22" t="s">
        <v>0</v>
      </c>
      <c r="C146" s="54">
        <v>110</v>
      </c>
      <c r="D146" s="54">
        <v>40</v>
      </c>
      <c r="E146" s="54">
        <v>150</v>
      </c>
      <c r="F146" s="54"/>
      <c r="G146" s="54">
        <v>416</v>
      </c>
      <c r="H146" s="54">
        <v>102</v>
      </c>
      <c r="I146" s="54">
        <v>518</v>
      </c>
      <c r="J146" s="19"/>
      <c r="K146" s="19">
        <f>SUM(E146,I146)</f>
        <v>668</v>
      </c>
      <c r="M146" s="1"/>
      <c r="N146" s="54"/>
      <c r="O146" s="54"/>
      <c r="P146" s="54"/>
      <c r="Q146" s="54"/>
      <c r="R146" s="54"/>
      <c r="S146" s="54"/>
      <c r="T146" s="54"/>
    </row>
    <row r="147" spans="1:20" ht="11.25" customHeight="1">
      <c r="A147" s="22"/>
      <c r="B147" s="19" t="s">
        <v>98</v>
      </c>
      <c r="C147" s="54">
        <f>318-168</f>
        <v>150</v>
      </c>
      <c r="D147" s="54">
        <f>408-213</f>
        <v>195</v>
      </c>
      <c r="E147" s="54">
        <f>726-381</f>
        <v>345</v>
      </c>
      <c r="F147" s="54"/>
      <c r="G147" s="54">
        <f>915-434-17</f>
        <v>464</v>
      </c>
      <c r="H147" s="54">
        <f>1314-640-29</f>
        <v>645</v>
      </c>
      <c r="I147" s="54">
        <f>2229-1120</f>
        <v>1109</v>
      </c>
      <c r="J147" s="19"/>
      <c r="K147" s="19">
        <f aca="true" t="shared" si="7" ref="K147:K157">SUM(E147,I147)</f>
        <v>1454</v>
      </c>
      <c r="M147" s="1"/>
      <c r="N147" s="54"/>
      <c r="O147" s="54"/>
      <c r="P147" s="54"/>
      <c r="Q147" s="54"/>
      <c r="R147" s="54"/>
      <c r="S147" s="54"/>
      <c r="T147" s="54"/>
    </row>
    <row r="148" spans="1:20" ht="11.25" customHeight="1">
      <c r="A148" s="22"/>
      <c r="B148" s="22" t="s">
        <v>30</v>
      </c>
      <c r="C148" s="54">
        <v>578</v>
      </c>
      <c r="D148" s="54">
        <v>452</v>
      </c>
      <c r="E148" s="54">
        <v>1030</v>
      </c>
      <c r="F148" s="54"/>
      <c r="G148" s="54">
        <v>1583</v>
      </c>
      <c r="H148" s="54">
        <v>1608</v>
      </c>
      <c r="I148" s="54">
        <v>3191</v>
      </c>
      <c r="J148" s="19"/>
      <c r="K148" s="19">
        <f t="shared" si="7"/>
        <v>4221</v>
      </c>
      <c r="M148" s="1"/>
      <c r="N148" s="54"/>
      <c r="O148" s="54"/>
      <c r="P148" s="54"/>
      <c r="Q148" s="54"/>
      <c r="R148" s="54"/>
      <c r="S148" s="54"/>
      <c r="T148" s="54"/>
    </row>
    <row r="149" spans="1:20" ht="11.25" customHeight="1">
      <c r="A149" s="22"/>
      <c r="B149" s="22" t="s">
        <v>2</v>
      </c>
      <c r="C149" s="54">
        <v>36</v>
      </c>
      <c r="D149" s="54">
        <v>10</v>
      </c>
      <c r="E149" s="54">
        <v>46</v>
      </c>
      <c r="F149" s="54"/>
      <c r="G149" s="54">
        <v>121</v>
      </c>
      <c r="H149" s="54">
        <v>32</v>
      </c>
      <c r="I149" s="54">
        <v>153</v>
      </c>
      <c r="J149" s="19"/>
      <c r="K149" s="19">
        <f t="shared" si="7"/>
        <v>199</v>
      </c>
      <c r="M149" s="1"/>
      <c r="N149" s="54"/>
      <c r="O149" s="54"/>
      <c r="P149" s="54"/>
      <c r="Q149" s="54"/>
      <c r="R149" s="54"/>
      <c r="S149" s="54"/>
      <c r="T149" s="54"/>
    </row>
    <row r="150" spans="1:20" ht="11.25" customHeight="1">
      <c r="A150" s="31"/>
      <c r="B150" s="22" t="s">
        <v>32</v>
      </c>
      <c r="C150" s="54">
        <v>116</v>
      </c>
      <c r="D150" s="54">
        <v>52</v>
      </c>
      <c r="E150" s="54">
        <v>168</v>
      </c>
      <c r="F150" s="54"/>
      <c r="G150" s="54">
        <v>253</v>
      </c>
      <c r="H150" s="54">
        <v>147</v>
      </c>
      <c r="I150" s="54">
        <v>400</v>
      </c>
      <c r="J150" s="19"/>
      <c r="K150" s="19">
        <f t="shared" si="7"/>
        <v>568</v>
      </c>
      <c r="M150" s="1"/>
      <c r="N150" s="54"/>
      <c r="O150" s="54"/>
      <c r="P150" s="54"/>
      <c r="Q150" s="54"/>
      <c r="R150" s="54"/>
      <c r="S150" s="54"/>
      <c r="T150" s="54"/>
    </row>
    <row r="151" spans="1:20" ht="11.25" customHeight="1">
      <c r="A151" s="26"/>
      <c r="B151" s="21" t="s">
        <v>47</v>
      </c>
      <c r="C151" s="54">
        <v>93</v>
      </c>
      <c r="D151" s="54">
        <v>5</v>
      </c>
      <c r="E151" s="54">
        <v>98</v>
      </c>
      <c r="F151" s="54"/>
      <c r="G151" s="54">
        <v>430</v>
      </c>
      <c r="H151" s="54">
        <v>54</v>
      </c>
      <c r="I151" s="54">
        <v>484</v>
      </c>
      <c r="J151" s="19"/>
      <c r="K151" s="19">
        <f t="shared" si="7"/>
        <v>582</v>
      </c>
      <c r="M151" s="1"/>
      <c r="N151" s="54"/>
      <c r="O151" s="54"/>
      <c r="P151" s="54"/>
      <c r="Q151" s="54"/>
      <c r="R151" s="54"/>
      <c r="S151" s="54"/>
      <c r="T151" s="54"/>
    </row>
    <row r="152" spans="1:20" ht="11.25" customHeight="1">
      <c r="A152" s="31"/>
      <c r="B152" s="21" t="s">
        <v>50</v>
      </c>
      <c r="C152" s="54">
        <v>162</v>
      </c>
      <c r="D152" s="54">
        <v>62</v>
      </c>
      <c r="E152" s="54">
        <v>224</v>
      </c>
      <c r="F152" s="54"/>
      <c r="G152" s="54">
        <v>750</v>
      </c>
      <c r="H152" s="54">
        <v>238</v>
      </c>
      <c r="I152" s="54">
        <v>988</v>
      </c>
      <c r="J152" s="19"/>
      <c r="K152" s="19">
        <f t="shared" si="7"/>
        <v>1212</v>
      </c>
      <c r="M152" s="1"/>
      <c r="N152" s="54"/>
      <c r="O152" s="54"/>
      <c r="P152" s="54"/>
      <c r="Q152" s="54"/>
      <c r="R152" s="54"/>
      <c r="S152" s="54"/>
      <c r="T152" s="54"/>
    </row>
    <row r="153" spans="1:20" ht="11.25" customHeight="1">
      <c r="A153" s="31"/>
      <c r="B153" s="21" t="s">
        <v>55</v>
      </c>
      <c r="C153" s="54">
        <v>253</v>
      </c>
      <c r="D153" s="54">
        <v>21</v>
      </c>
      <c r="E153" s="54">
        <v>274</v>
      </c>
      <c r="F153" s="54"/>
      <c r="G153" s="54">
        <v>1449</v>
      </c>
      <c r="H153" s="54">
        <v>92</v>
      </c>
      <c r="I153" s="54">
        <v>1541</v>
      </c>
      <c r="J153" s="19"/>
      <c r="K153" s="19">
        <f t="shared" si="7"/>
        <v>1815</v>
      </c>
      <c r="M153" s="1"/>
      <c r="N153" s="54"/>
      <c r="O153" s="54"/>
      <c r="P153" s="54"/>
      <c r="Q153" s="54"/>
      <c r="R153" s="54"/>
      <c r="S153" s="54"/>
      <c r="T153" s="54"/>
    </row>
    <row r="154" spans="1:20" ht="11.25" customHeight="1">
      <c r="A154" s="31"/>
      <c r="B154" s="21" t="s">
        <v>45</v>
      </c>
      <c r="C154" s="54">
        <v>35</v>
      </c>
      <c r="D154" s="54">
        <v>207</v>
      </c>
      <c r="E154" s="54">
        <v>242</v>
      </c>
      <c r="F154" s="54"/>
      <c r="G154" s="54">
        <v>130</v>
      </c>
      <c r="H154" s="54">
        <v>610</v>
      </c>
      <c r="I154" s="54">
        <v>740</v>
      </c>
      <c r="J154" s="19"/>
      <c r="K154" s="19">
        <f t="shared" si="7"/>
        <v>982</v>
      </c>
      <c r="M154" s="1"/>
      <c r="N154" s="54"/>
      <c r="O154" s="54"/>
      <c r="P154" s="54"/>
      <c r="Q154" s="54"/>
      <c r="R154" s="54"/>
      <c r="S154" s="54"/>
      <c r="T154" s="54"/>
    </row>
    <row r="155" spans="1:20" ht="11.25" customHeight="1">
      <c r="A155" s="31"/>
      <c r="B155" s="21" t="s">
        <v>85</v>
      </c>
      <c r="C155" s="54">
        <v>17</v>
      </c>
      <c r="D155" s="54">
        <v>6</v>
      </c>
      <c r="E155" s="54">
        <v>23</v>
      </c>
      <c r="F155" s="54"/>
      <c r="G155" s="54">
        <v>105</v>
      </c>
      <c r="H155" s="54">
        <v>75</v>
      </c>
      <c r="I155" s="54">
        <v>180</v>
      </c>
      <c r="J155" s="19"/>
      <c r="K155" s="19">
        <f t="shared" si="7"/>
        <v>203</v>
      </c>
      <c r="M155" s="1"/>
      <c r="N155" s="54"/>
      <c r="O155" s="54"/>
      <c r="P155" s="54"/>
      <c r="Q155" s="54"/>
      <c r="R155" s="54"/>
      <c r="S155" s="54"/>
      <c r="T155" s="54"/>
    </row>
    <row r="156" spans="1:20" ht="11.25" customHeight="1">
      <c r="A156" s="31"/>
      <c r="B156" s="21" t="s">
        <v>17</v>
      </c>
      <c r="C156" s="54">
        <f>144-69</f>
        <v>75</v>
      </c>
      <c r="D156" s="54">
        <f>252-126</f>
        <v>126</v>
      </c>
      <c r="E156" s="54">
        <f>396-195</f>
        <v>201</v>
      </c>
      <c r="F156" s="54"/>
      <c r="G156" s="54">
        <f>405-188-11</f>
        <v>206</v>
      </c>
      <c r="H156" s="54">
        <f>809-402-15</f>
        <v>392</v>
      </c>
      <c r="I156" s="54">
        <f>1214-616</f>
        <v>598</v>
      </c>
      <c r="J156" s="19"/>
      <c r="K156" s="19">
        <f t="shared" si="7"/>
        <v>799</v>
      </c>
      <c r="M156" s="1"/>
      <c r="N156" s="54"/>
      <c r="O156" s="54"/>
      <c r="P156" s="54"/>
      <c r="Q156" s="54"/>
      <c r="R156" s="54"/>
      <c r="S156" s="54"/>
      <c r="T156" s="54"/>
    </row>
    <row r="157" spans="1:20" ht="11.25" customHeight="1">
      <c r="A157" s="31"/>
      <c r="B157" s="21" t="s">
        <v>18</v>
      </c>
      <c r="C157" s="54">
        <f>72-33</f>
        <v>39</v>
      </c>
      <c r="D157" s="54">
        <f>73-35</f>
        <v>38</v>
      </c>
      <c r="E157" s="54">
        <f>145-68</f>
        <v>77</v>
      </c>
      <c r="F157" s="54"/>
      <c r="G157" s="54">
        <f>130-30</f>
        <v>100</v>
      </c>
      <c r="H157" s="54">
        <f>122-39</f>
        <v>83</v>
      </c>
      <c r="I157" s="54">
        <f>252-69</f>
        <v>183</v>
      </c>
      <c r="J157" s="19"/>
      <c r="K157" s="19">
        <f t="shared" si="7"/>
        <v>260</v>
      </c>
      <c r="M157" s="1"/>
      <c r="N157" s="54"/>
      <c r="O157" s="54"/>
      <c r="P157" s="54"/>
      <c r="Q157" s="54"/>
      <c r="R157" s="54"/>
      <c r="S157" s="54"/>
      <c r="T157" s="54"/>
    </row>
    <row r="158" spans="2:11" ht="11.25" customHeight="1">
      <c r="B158" s="22"/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1:11" ht="11.25" customHeight="1">
      <c r="A159" s="4" t="s">
        <v>82</v>
      </c>
      <c r="B159" s="22"/>
      <c r="C159" s="19">
        <f>SUM(C160:C164)</f>
        <v>818</v>
      </c>
      <c r="D159" s="19">
        <f>SUM(D160:D164)</f>
        <v>1408</v>
      </c>
      <c r="E159" s="19">
        <f>SUM(E160:E164)</f>
        <v>2226</v>
      </c>
      <c r="F159" s="19"/>
      <c r="G159" s="19">
        <f>SUM(G160:G164)</f>
        <v>2583</v>
      </c>
      <c r="H159" s="19">
        <f>SUM(H160:H164)</f>
        <v>3928</v>
      </c>
      <c r="I159" s="19">
        <f>SUM(I160:I164)</f>
        <v>6511</v>
      </c>
      <c r="J159" s="19"/>
      <c r="K159" s="19">
        <f aca="true" t="shared" si="8" ref="K159:K164">SUM(E159,I159)</f>
        <v>8737</v>
      </c>
    </row>
    <row r="160" spans="2:20" ht="11.25" customHeight="1">
      <c r="B160" s="21" t="s">
        <v>13</v>
      </c>
      <c r="C160" s="54">
        <v>94</v>
      </c>
      <c r="D160" s="54">
        <v>108</v>
      </c>
      <c r="E160" s="54">
        <v>202</v>
      </c>
      <c r="F160" s="54"/>
      <c r="G160" s="54">
        <v>415</v>
      </c>
      <c r="H160" s="54">
        <v>376</v>
      </c>
      <c r="I160" s="54">
        <v>791</v>
      </c>
      <c r="J160" s="19"/>
      <c r="K160" s="19">
        <f t="shared" si="8"/>
        <v>993</v>
      </c>
      <c r="M160" s="1"/>
      <c r="N160" s="54"/>
      <c r="O160" s="54"/>
      <c r="P160" s="54"/>
      <c r="Q160" s="54"/>
      <c r="R160" s="54"/>
      <c r="S160" s="54"/>
      <c r="T160" s="54"/>
    </row>
    <row r="161" spans="1:20" ht="11.25" customHeight="1">
      <c r="A161" s="22"/>
      <c r="B161" s="21" t="s">
        <v>68</v>
      </c>
      <c r="C161" s="54">
        <v>218</v>
      </c>
      <c r="D161" s="54">
        <v>394</v>
      </c>
      <c r="E161" s="54">
        <v>612</v>
      </c>
      <c r="F161" s="54"/>
      <c r="G161" s="54">
        <v>655</v>
      </c>
      <c r="H161" s="54">
        <v>1046</v>
      </c>
      <c r="I161" s="54">
        <v>1701</v>
      </c>
      <c r="J161" s="19"/>
      <c r="K161" s="19">
        <f t="shared" si="8"/>
        <v>2313</v>
      </c>
      <c r="M161" s="1"/>
      <c r="N161" s="54"/>
      <c r="O161" s="54"/>
      <c r="P161" s="54"/>
      <c r="Q161" s="54"/>
      <c r="R161" s="54"/>
      <c r="S161" s="54"/>
      <c r="T161" s="54"/>
    </row>
    <row r="162" spans="2:20" ht="11.25" customHeight="1">
      <c r="B162" s="21" t="s">
        <v>59</v>
      </c>
      <c r="C162" s="54">
        <v>292</v>
      </c>
      <c r="D162" s="54">
        <v>391</v>
      </c>
      <c r="E162" s="54">
        <v>683</v>
      </c>
      <c r="F162" s="54"/>
      <c r="G162" s="54">
        <v>925</v>
      </c>
      <c r="H162" s="54">
        <v>1261</v>
      </c>
      <c r="I162" s="54">
        <v>2186</v>
      </c>
      <c r="J162" s="19"/>
      <c r="K162" s="19">
        <f t="shared" si="8"/>
        <v>2869</v>
      </c>
      <c r="M162" s="1"/>
      <c r="N162" s="54"/>
      <c r="O162" s="54"/>
      <c r="P162" s="54"/>
      <c r="Q162" s="54"/>
      <c r="R162" s="54"/>
      <c r="S162" s="54"/>
      <c r="T162" s="54"/>
    </row>
    <row r="163" spans="2:20" ht="11.25" customHeight="1">
      <c r="B163" s="21" t="s">
        <v>83</v>
      </c>
      <c r="C163" s="54">
        <v>36</v>
      </c>
      <c r="D163" s="54">
        <v>61</v>
      </c>
      <c r="E163" s="54">
        <v>97</v>
      </c>
      <c r="F163" s="54"/>
      <c r="G163" s="54">
        <v>106</v>
      </c>
      <c r="H163" s="54">
        <v>132</v>
      </c>
      <c r="I163" s="54">
        <v>238</v>
      </c>
      <c r="J163" s="19"/>
      <c r="K163" s="19">
        <f t="shared" si="8"/>
        <v>335</v>
      </c>
      <c r="M163" s="1"/>
      <c r="N163" s="54"/>
      <c r="O163" s="54"/>
      <c r="P163" s="54"/>
      <c r="Q163" s="54"/>
      <c r="R163" s="54"/>
      <c r="S163" s="54"/>
      <c r="T163" s="54"/>
    </row>
    <row r="164" spans="1:20" ht="11.25" customHeight="1">
      <c r="A164" s="22"/>
      <c r="B164" s="21" t="s">
        <v>74</v>
      </c>
      <c r="C164" s="54">
        <v>178</v>
      </c>
      <c r="D164" s="54">
        <v>454</v>
      </c>
      <c r="E164" s="54">
        <v>632</v>
      </c>
      <c r="F164" s="54"/>
      <c r="G164" s="54">
        <v>482</v>
      </c>
      <c r="H164" s="54">
        <v>1113</v>
      </c>
      <c r="I164" s="54">
        <v>1595</v>
      </c>
      <c r="J164" s="19"/>
      <c r="K164" s="19">
        <f t="shared" si="8"/>
        <v>2227</v>
      </c>
      <c r="M164" s="1"/>
      <c r="N164" s="54"/>
      <c r="O164" s="54"/>
      <c r="P164" s="54"/>
      <c r="Q164" s="54"/>
      <c r="R164" s="54"/>
      <c r="S164" s="54"/>
      <c r="T164" s="54"/>
    </row>
    <row r="165" spans="1:19" ht="11.25" customHeight="1">
      <c r="A165" s="22"/>
      <c r="B165" s="22"/>
      <c r="C165" s="24"/>
      <c r="D165" s="24"/>
      <c r="E165" s="24"/>
      <c r="F165" s="24"/>
      <c r="G165" s="24"/>
      <c r="H165" s="24"/>
      <c r="I165" s="24"/>
      <c r="J165" s="19"/>
      <c r="K165" s="19"/>
      <c r="M165" s="19"/>
      <c r="N165" s="19"/>
      <c r="O165" s="19"/>
      <c r="P165" s="19"/>
      <c r="Q165" s="19"/>
      <c r="R165" s="19"/>
      <c r="S165" s="19"/>
    </row>
    <row r="166" spans="1:20" ht="11.25" customHeight="1">
      <c r="A166" s="4" t="s">
        <v>75</v>
      </c>
      <c r="B166" s="22"/>
      <c r="C166" s="24">
        <f>SUM(C167:C178)</f>
        <v>1293</v>
      </c>
      <c r="D166" s="24">
        <f>SUM(D167:D178)</f>
        <v>983</v>
      </c>
      <c r="E166" s="24">
        <f>SUM(E167:E178)</f>
        <v>2276</v>
      </c>
      <c r="F166" s="24"/>
      <c r="G166" s="24">
        <f>SUM(G167:G178)</f>
        <v>5136</v>
      </c>
      <c r="H166" s="24">
        <f>SUM(H167:H178)</f>
        <v>3367</v>
      </c>
      <c r="I166" s="24">
        <f>SUM(G166:H166)</f>
        <v>8503</v>
      </c>
      <c r="J166" s="19"/>
      <c r="K166" s="19">
        <f aca="true" t="shared" si="9" ref="K166:K178">SUM(E166,I166)</f>
        <v>10779</v>
      </c>
      <c r="M166" s="1"/>
      <c r="N166" s="54"/>
      <c r="O166" s="54"/>
      <c r="P166" s="54"/>
      <c r="Q166" s="54"/>
      <c r="R166" s="54"/>
      <c r="S166" s="54"/>
      <c r="T166" s="54"/>
    </row>
    <row r="167" spans="2:20" ht="11.25" customHeight="1">
      <c r="B167" s="22" t="s">
        <v>26</v>
      </c>
      <c r="C167" s="54">
        <v>322</v>
      </c>
      <c r="D167" s="54">
        <v>304</v>
      </c>
      <c r="E167" s="54">
        <v>626</v>
      </c>
      <c r="F167" s="54"/>
      <c r="G167" s="54">
        <v>682</v>
      </c>
      <c r="H167" s="54">
        <v>694</v>
      </c>
      <c r="I167" s="54">
        <v>1376</v>
      </c>
      <c r="J167" s="19"/>
      <c r="K167" s="19">
        <f t="shared" si="9"/>
        <v>2002</v>
      </c>
      <c r="M167" s="1"/>
      <c r="N167" s="54"/>
      <c r="O167" s="54"/>
      <c r="P167" s="54"/>
      <c r="Q167" s="54"/>
      <c r="R167" s="54"/>
      <c r="S167" s="54"/>
      <c r="T167" s="54"/>
    </row>
    <row r="168" spans="1:20" ht="11.25" customHeight="1">
      <c r="A168" s="22"/>
      <c r="B168" s="22" t="s">
        <v>27</v>
      </c>
      <c r="C168" s="54">
        <v>190</v>
      </c>
      <c r="D168" s="54">
        <v>211</v>
      </c>
      <c r="E168" s="54">
        <v>401</v>
      </c>
      <c r="F168" s="54"/>
      <c r="G168" s="54">
        <v>878</v>
      </c>
      <c r="H168" s="54">
        <v>934</v>
      </c>
      <c r="I168" s="54">
        <v>1812</v>
      </c>
      <c r="J168" s="19"/>
      <c r="K168" s="19">
        <f t="shared" si="9"/>
        <v>2213</v>
      </c>
      <c r="M168" s="1"/>
      <c r="N168" s="54"/>
      <c r="O168" s="54"/>
      <c r="P168" s="54"/>
      <c r="Q168" s="54"/>
      <c r="R168" s="54"/>
      <c r="S168" s="54"/>
      <c r="T168" s="54"/>
    </row>
    <row r="169" spans="1:20" ht="11.25" customHeight="1">
      <c r="A169" s="22"/>
      <c r="B169" s="25" t="s">
        <v>7</v>
      </c>
      <c r="C169" s="54">
        <v>52</v>
      </c>
      <c r="D169" s="54">
        <v>55</v>
      </c>
      <c r="E169" s="54">
        <v>107</v>
      </c>
      <c r="F169" s="54"/>
      <c r="G169" s="54">
        <v>22</v>
      </c>
      <c r="H169" s="54">
        <v>29</v>
      </c>
      <c r="I169" s="54">
        <v>51</v>
      </c>
      <c r="J169" s="19"/>
      <c r="K169" s="19">
        <f t="shared" si="9"/>
        <v>158</v>
      </c>
      <c r="M169" s="1"/>
      <c r="N169" s="54"/>
      <c r="O169" s="54"/>
      <c r="P169" s="54"/>
      <c r="Q169" s="54"/>
      <c r="R169" s="54"/>
      <c r="S169" s="54"/>
      <c r="T169" s="54"/>
    </row>
    <row r="170" spans="1:20" ht="11.25" customHeight="1">
      <c r="A170" s="22"/>
      <c r="B170" s="22" t="s">
        <v>299</v>
      </c>
      <c r="C170" s="55" t="s">
        <v>93</v>
      </c>
      <c r="D170" s="55" t="s">
        <v>93</v>
      </c>
      <c r="E170" s="55" t="s">
        <v>93</v>
      </c>
      <c r="F170" s="54"/>
      <c r="G170" s="54">
        <v>41</v>
      </c>
      <c r="H170" s="54">
        <v>32</v>
      </c>
      <c r="I170" s="54">
        <v>73</v>
      </c>
      <c r="J170" s="19"/>
      <c r="K170" s="19">
        <f t="shared" si="9"/>
        <v>73</v>
      </c>
      <c r="M170" s="1"/>
      <c r="N170" s="54"/>
      <c r="O170" s="54"/>
      <c r="P170" s="54"/>
      <c r="Q170" s="54"/>
      <c r="R170" s="54"/>
      <c r="S170" s="54"/>
      <c r="T170" s="54"/>
    </row>
    <row r="171" spans="1:20" ht="11.25" customHeight="1">
      <c r="A171" s="22"/>
      <c r="B171" s="22" t="s">
        <v>78</v>
      </c>
      <c r="C171" s="54">
        <v>18</v>
      </c>
      <c r="D171" s="54">
        <v>9</v>
      </c>
      <c r="E171" s="54">
        <v>27</v>
      </c>
      <c r="F171" s="54"/>
      <c r="G171" s="54">
        <v>120</v>
      </c>
      <c r="H171" s="54">
        <v>70</v>
      </c>
      <c r="I171" s="54">
        <v>190</v>
      </c>
      <c r="J171" s="19"/>
      <c r="K171" s="19">
        <f t="shared" si="9"/>
        <v>217</v>
      </c>
      <c r="M171" s="1"/>
      <c r="N171" s="54"/>
      <c r="O171" s="54"/>
      <c r="P171" s="54"/>
      <c r="Q171" s="54"/>
      <c r="R171" s="54"/>
      <c r="S171" s="54"/>
      <c r="T171" s="54"/>
    </row>
    <row r="172" spans="1:20" ht="11.25" customHeight="1">
      <c r="A172" s="22"/>
      <c r="B172" s="22" t="s">
        <v>76</v>
      </c>
      <c r="C172" s="54">
        <v>61</v>
      </c>
      <c r="D172" s="54">
        <v>73</v>
      </c>
      <c r="E172" s="54">
        <v>134</v>
      </c>
      <c r="F172" s="54"/>
      <c r="G172" s="54">
        <v>265</v>
      </c>
      <c r="H172" s="54">
        <v>314</v>
      </c>
      <c r="I172" s="54">
        <v>579</v>
      </c>
      <c r="J172" s="19"/>
      <c r="K172" s="19">
        <f t="shared" si="9"/>
        <v>713</v>
      </c>
      <c r="M172" s="1"/>
      <c r="N172" s="54"/>
      <c r="O172" s="54"/>
      <c r="P172" s="54"/>
      <c r="Q172" s="54"/>
      <c r="R172" s="54"/>
      <c r="S172" s="54"/>
      <c r="T172" s="54"/>
    </row>
    <row r="173" spans="1:20" ht="11.25" customHeight="1">
      <c r="A173" s="22"/>
      <c r="B173" s="22" t="s">
        <v>55</v>
      </c>
      <c r="C173" s="54">
        <v>286</v>
      </c>
      <c r="D173" s="54">
        <v>14</v>
      </c>
      <c r="E173" s="54">
        <v>300</v>
      </c>
      <c r="F173" s="54"/>
      <c r="G173" s="54">
        <v>1579</v>
      </c>
      <c r="H173" s="54">
        <v>108</v>
      </c>
      <c r="I173" s="54">
        <v>1687</v>
      </c>
      <c r="J173" s="19"/>
      <c r="K173" s="19">
        <f t="shared" si="9"/>
        <v>1987</v>
      </c>
      <c r="M173" s="1"/>
      <c r="N173" s="54"/>
      <c r="O173" s="54"/>
      <c r="P173" s="54"/>
      <c r="Q173" s="54"/>
      <c r="R173" s="54"/>
      <c r="S173" s="54"/>
      <c r="T173" s="54"/>
    </row>
    <row r="174" spans="1:20" ht="11.25" customHeight="1">
      <c r="A174" s="22"/>
      <c r="B174" s="22" t="s">
        <v>20</v>
      </c>
      <c r="C174" s="54">
        <v>44</v>
      </c>
      <c r="D174" s="54">
        <v>20</v>
      </c>
      <c r="E174" s="54">
        <v>64</v>
      </c>
      <c r="F174" s="54"/>
      <c r="G174" s="54">
        <v>229</v>
      </c>
      <c r="H174" s="54">
        <v>94</v>
      </c>
      <c r="I174" s="54">
        <v>323</v>
      </c>
      <c r="J174" s="19"/>
      <c r="K174" s="19">
        <f t="shared" si="9"/>
        <v>387</v>
      </c>
      <c r="M174" s="1"/>
      <c r="N174" s="54"/>
      <c r="O174" s="54"/>
      <c r="P174" s="54"/>
      <c r="Q174" s="54"/>
      <c r="R174" s="54"/>
      <c r="S174" s="54"/>
      <c r="T174" s="54"/>
    </row>
    <row r="175" spans="1:20" ht="11.25" customHeight="1">
      <c r="A175" s="22"/>
      <c r="B175" s="22" t="s">
        <v>72</v>
      </c>
      <c r="C175" s="54">
        <v>196</v>
      </c>
      <c r="D175" s="54">
        <v>157</v>
      </c>
      <c r="E175" s="54">
        <v>353</v>
      </c>
      <c r="F175" s="54"/>
      <c r="G175" s="54">
        <v>792</v>
      </c>
      <c r="H175" s="54">
        <v>491</v>
      </c>
      <c r="I175" s="54">
        <v>1283</v>
      </c>
      <c r="J175" s="19"/>
      <c r="K175" s="19">
        <f t="shared" si="9"/>
        <v>1636</v>
      </c>
      <c r="M175" s="1"/>
      <c r="N175" s="54"/>
      <c r="O175" s="54"/>
      <c r="P175" s="54"/>
      <c r="Q175" s="54"/>
      <c r="R175" s="54"/>
      <c r="S175" s="54"/>
      <c r="T175" s="54"/>
    </row>
    <row r="176" spans="1:20" ht="11.25" customHeight="1">
      <c r="A176" s="22"/>
      <c r="B176" s="22" t="s">
        <v>22</v>
      </c>
      <c r="C176" s="54">
        <v>10</v>
      </c>
      <c r="D176" s="54">
        <v>9</v>
      </c>
      <c r="E176" s="54">
        <v>19</v>
      </c>
      <c r="F176" s="54"/>
      <c r="G176" s="54">
        <v>64</v>
      </c>
      <c r="H176" s="54">
        <v>54</v>
      </c>
      <c r="I176" s="54">
        <v>118</v>
      </c>
      <c r="J176" s="19"/>
      <c r="K176" s="19">
        <f t="shared" si="9"/>
        <v>137</v>
      </c>
      <c r="M176" s="1"/>
      <c r="N176" s="54"/>
      <c r="O176" s="54"/>
      <c r="P176" s="54"/>
      <c r="Q176" s="54"/>
      <c r="R176" s="54"/>
      <c r="S176" s="54"/>
      <c r="T176" s="54"/>
    </row>
    <row r="177" spans="1:20" ht="11.25" customHeight="1">
      <c r="A177" s="22"/>
      <c r="B177" s="27" t="s">
        <v>24</v>
      </c>
      <c r="C177" s="54">
        <v>93</v>
      </c>
      <c r="D177" s="54">
        <v>116</v>
      </c>
      <c r="E177" s="54">
        <v>209</v>
      </c>
      <c r="F177" s="54"/>
      <c r="G177" s="54">
        <v>391</v>
      </c>
      <c r="H177" s="54">
        <v>496</v>
      </c>
      <c r="I177" s="54">
        <v>887</v>
      </c>
      <c r="J177" s="19"/>
      <c r="K177" s="19">
        <f t="shared" si="9"/>
        <v>1096</v>
      </c>
      <c r="M177" s="1"/>
      <c r="N177" s="54"/>
      <c r="O177" s="54"/>
      <c r="P177" s="54"/>
      <c r="Q177" s="54"/>
      <c r="R177" s="54"/>
      <c r="S177" s="54"/>
      <c r="T177" s="54"/>
    </row>
    <row r="178" spans="1:19" ht="11.25" customHeight="1">
      <c r="A178" s="22"/>
      <c r="B178" s="37" t="s">
        <v>77</v>
      </c>
      <c r="C178" s="54">
        <v>21</v>
      </c>
      <c r="D178" s="54">
        <v>15</v>
      </c>
      <c r="E178" s="54">
        <v>36</v>
      </c>
      <c r="F178" s="54"/>
      <c r="G178" s="54">
        <v>73</v>
      </c>
      <c r="H178" s="54">
        <v>51</v>
      </c>
      <c r="I178" s="54">
        <v>124</v>
      </c>
      <c r="J178" s="19"/>
      <c r="K178" s="19">
        <f t="shared" si="9"/>
        <v>160</v>
      </c>
      <c r="M178" s="19"/>
      <c r="N178" s="19"/>
      <c r="O178" s="19"/>
      <c r="P178" s="19"/>
      <c r="Q178" s="19"/>
      <c r="R178" s="19"/>
      <c r="S178" s="19"/>
    </row>
    <row r="179" spans="1:11" ht="11.25" customHeight="1">
      <c r="A179" s="22"/>
      <c r="B179" s="37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ht="11.25" customHeight="1">
      <c r="A180" s="22"/>
      <c r="B180" s="37"/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ht="11.25" customHeight="1">
      <c r="A181" s="22"/>
      <c r="B181" s="22"/>
      <c r="C181" s="24"/>
      <c r="D181" s="24"/>
      <c r="E181" s="24"/>
      <c r="F181" s="24"/>
      <c r="G181" s="24"/>
      <c r="H181" s="24"/>
      <c r="I181" s="24"/>
      <c r="J181" s="19"/>
      <c r="K181" s="19"/>
    </row>
    <row r="182" spans="1:11" ht="11.25" customHeight="1">
      <c r="A182" s="22"/>
      <c r="B182" s="22"/>
      <c r="C182" s="24"/>
      <c r="D182" s="24"/>
      <c r="E182" s="24"/>
      <c r="F182" s="24"/>
      <c r="G182" s="24"/>
      <c r="H182" s="24"/>
      <c r="I182" s="24"/>
      <c r="J182" s="19"/>
      <c r="K182" s="19"/>
    </row>
    <row r="183" spans="1:11" ht="11.25" customHeight="1">
      <c r="A183" s="22"/>
      <c r="B183" s="22"/>
      <c r="C183" s="24"/>
      <c r="D183" s="24"/>
      <c r="E183" s="24"/>
      <c r="F183" s="24"/>
      <c r="G183" s="24"/>
      <c r="H183" s="24"/>
      <c r="I183" s="24"/>
      <c r="J183" s="19"/>
      <c r="K183" s="19"/>
    </row>
    <row r="184" spans="1:11" ht="11.25" customHeight="1">
      <c r="A184" s="22"/>
      <c r="B184" s="22"/>
      <c r="C184" s="24"/>
      <c r="D184" s="24"/>
      <c r="E184" s="24"/>
      <c r="F184" s="24"/>
      <c r="G184" s="24"/>
      <c r="H184" s="24"/>
      <c r="I184" s="24"/>
      <c r="J184" s="19"/>
      <c r="K184" s="19"/>
    </row>
    <row r="185" spans="1:11" ht="11.25" customHeight="1">
      <c r="A185" s="22"/>
      <c r="B185" s="22"/>
      <c r="C185" s="24"/>
      <c r="D185" s="24"/>
      <c r="E185" s="24"/>
      <c r="F185" s="24"/>
      <c r="G185" s="24"/>
      <c r="H185" s="24"/>
      <c r="I185" s="24"/>
      <c r="J185" s="19"/>
      <c r="K185" s="19"/>
    </row>
    <row r="186" spans="1:11" ht="11.25" customHeight="1">
      <c r="A186" s="22"/>
      <c r="B186" s="22"/>
      <c r="C186" s="24"/>
      <c r="D186" s="24"/>
      <c r="E186" s="24"/>
      <c r="F186" s="24"/>
      <c r="G186" s="24"/>
      <c r="H186" s="24"/>
      <c r="I186" s="24"/>
      <c r="J186" s="19"/>
      <c r="K186" s="19"/>
    </row>
    <row r="187" spans="1:11" ht="11.25" customHeight="1">
      <c r="A187" s="32" t="s">
        <v>296</v>
      </c>
      <c r="B187" s="22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ht="11.25" customHeight="1">
      <c r="A188" s="38"/>
      <c r="B188" s="22"/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20" ht="11.25" customHeight="1">
      <c r="A189" s="32"/>
      <c r="B189" s="22"/>
      <c r="C189" s="19"/>
      <c r="D189" s="19"/>
      <c r="E189" s="19"/>
      <c r="F189" s="19"/>
      <c r="G189" s="19"/>
      <c r="H189" s="19"/>
      <c r="I189" s="19"/>
      <c r="J189" s="19"/>
      <c r="K189" s="19"/>
      <c r="M189" s="19"/>
      <c r="N189" s="19"/>
      <c r="O189" s="19"/>
      <c r="P189" s="19"/>
      <c r="Q189" s="19"/>
      <c r="R189" s="19"/>
      <c r="S189" s="19"/>
      <c r="T189" s="19"/>
    </row>
    <row r="190" spans="1:20" ht="11.25" customHeight="1">
      <c r="A190" s="4" t="s">
        <v>86</v>
      </c>
      <c r="B190" s="22"/>
      <c r="C190" s="24">
        <f>SUM(C191:C197)</f>
        <v>688</v>
      </c>
      <c r="D190" s="24">
        <f>SUM(D191:D197)</f>
        <v>944</v>
      </c>
      <c r="E190" s="24">
        <f>SUM(E191:E197)</f>
        <v>1632</v>
      </c>
      <c r="F190" s="24"/>
      <c r="G190" s="24">
        <f>SUM(G191:G197)</f>
        <v>1834</v>
      </c>
      <c r="H190" s="24">
        <f>SUM(H191:H197)</f>
        <v>2597</v>
      </c>
      <c r="I190" s="24">
        <f>SUM(I191:I197)</f>
        <v>4431</v>
      </c>
      <c r="J190" s="19"/>
      <c r="K190" s="19">
        <f aca="true" t="shared" si="10" ref="K190:K197">SUM(E190,I190)</f>
        <v>6063</v>
      </c>
      <c r="M190" s="19"/>
      <c r="N190" s="19"/>
      <c r="O190" s="19"/>
      <c r="P190" s="19"/>
      <c r="Q190" s="19"/>
      <c r="R190" s="19"/>
      <c r="S190" s="19"/>
      <c r="T190" s="19"/>
    </row>
    <row r="191" spans="1:20" ht="11.25" customHeight="1">
      <c r="A191" s="22"/>
      <c r="B191" s="21" t="s">
        <v>13</v>
      </c>
      <c r="C191" s="54">
        <v>80</v>
      </c>
      <c r="D191" s="54">
        <v>49</v>
      </c>
      <c r="E191" s="54">
        <f>SUM(C191:D191)</f>
        <v>129</v>
      </c>
      <c r="F191" s="54"/>
      <c r="G191" s="54">
        <v>170</v>
      </c>
      <c r="H191" s="54">
        <v>171</v>
      </c>
      <c r="I191" s="54">
        <f>SUM(G191:H191)</f>
        <v>341</v>
      </c>
      <c r="J191" s="19"/>
      <c r="K191" s="19">
        <f t="shared" si="10"/>
        <v>470</v>
      </c>
      <c r="M191" s="1"/>
      <c r="N191" s="54"/>
      <c r="O191" s="54"/>
      <c r="P191" s="54"/>
      <c r="Q191" s="54"/>
      <c r="R191" s="54"/>
      <c r="S191" s="54"/>
      <c r="T191" s="54"/>
    </row>
    <row r="192" spans="1:20" ht="11.25" customHeight="1">
      <c r="A192" s="22"/>
      <c r="B192" s="21" t="s">
        <v>68</v>
      </c>
      <c r="C192" s="54">
        <v>136</v>
      </c>
      <c r="D192" s="54">
        <v>211</v>
      </c>
      <c r="E192" s="54">
        <f aca="true" t="shared" si="11" ref="E192:E197">SUM(C192:D192)</f>
        <v>347</v>
      </c>
      <c r="F192" s="54"/>
      <c r="G192" s="54">
        <v>408</v>
      </c>
      <c r="H192" s="54">
        <v>637</v>
      </c>
      <c r="I192" s="54">
        <f aca="true" t="shared" si="12" ref="I192:I197">SUM(G192:H192)</f>
        <v>1045</v>
      </c>
      <c r="J192" s="19"/>
      <c r="K192" s="19">
        <f t="shared" si="10"/>
        <v>1392</v>
      </c>
      <c r="M192" s="1"/>
      <c r="N192" s="54"/>
      <c r="O192" s="54"/>
      <c r="P192" s="54"/>
      <c r="Q192" s="54"/>
      <c r="R192" s="54"/>
      <c r="S192" s="54"/>
      <c r="T192" s="54"/>
    </row>
    <row r="193" spans="1:20" ht="11.25" customHeight="1">
      <c r="A193" s="22"/>
      <c r="B193" s="21" t="s">
        <v>35</v>
      </c>
      <c r="C193" s="157">
        <v>43</v>
      </c>
      <c r="D193" s="157">
        <v>92</v>
      </c>
      <c r="E193" s="54">
        <f t="shared" si="11"/>
        <v>135</v>
      </c>
      <c r="F193" s="54"/>
      <c r="G193" s="157">
        <v>37</v>
      </c>
      <c r="H193" s="157">
        <v>132</v>
      </c>
      <c r="I193" s="54">
        <f t="shared" si="12"/>
        <v>169</v>
      </c>
      <c r="J193" s="157"/>
      <c r="K193" s="19">
        <f t="shared" si="10"/>
        <v>304</v>
      </c>
      <c r="M193" s="1"/>
      <c r="N193" s="54"/>
      <c r="O193" s="54"/>
      <c r="P193" s="54"/>
      <c r="Q193" s="54"/>
      <c r="R193" s="54"/>
      <c r="S193" s="54"/>
      <c r="T193" s="54"/>
    </row>
    <row r="194" spans="1:20" ht="11.25" customHeight="1">
      <c r="A194" s="22"/>
      <c r="B194" s="21" t="s">
        <v>20</v>
      </c>
      <c r="C194" s="54">
        <v>40</v>
      </c>
      <c r="D194" s="54">
        <v>17</v>
      </c>
      <c r="E194" s="54">
        <f t="shared" si="11"/>
        <v>57</v>
      </c>
      <c r="F194" s="54"/>
      <c r="G194" s="54">
        <v>300</v>
      </c>
      <c r="H194" s="54">
        <v>123</v>
      </c>
      <c r="I194" s="54">
        <f t="shared" si="12"/>
        <v>423</v>
      </c>
      <c r="J194" s="19"/>
      <c r="K194" s="19">
        <f t="shared" si="10"/>
        <v>480</v>
      </c>
      <c r="M194" s="1"/>
      <c r="N194" s="54"/>
      <c r="O194" s="54"/>
      <c r="P194" s="54"/>
      <c r="Q194" s="54"/>
      <c r="R194" s="54"/>
      <c r="S194" s="54"/>
      <c r="T194" s="54"/>
    </row>
    <row r="195" spans="1:20" ht="11.25" customHeight="1">
      <c r="A195" s="22"/>
      <c r="B195" s="21" t="s">
        <v>59</v>
      </c>
      <c r="C195" s="54">
        <v>115</v>
      </c>
      <c r="D195" s="54">
        <v>148</v>
      </c>
      <c r="E195" s="54">
        <f t="shared" si="11"/>
        <v>263</v>
      </c>
      <c r="F195" s="54"/>
      <c r="G195" s="54">
        <v>131</v>
      </c>
      <c r="H195" s="54">
        <v>205</v>
      </c>
      <c r="I195" s="54">
        <f t="shared" si="12"/>
        <v>336</v>
      </c>
      <c r="J195" s="19"/>
      <c r="K195" s="19">
        <f t="shared" si="10"/>
        <v>599</v>
      </c>
      <c r="M195" s="1"/>
      <c r="N195" s="54"/>
      <c r="O195" s="54"/>
      <c r="P195" s="54"/>
      <c r="Q195" s="54"/>
      <c r="R195" s="54"/>
      <c r="S195" s="54"/>
      <c r="T195" s="54"/>
    </row>
    <row r="196" spans="1:20" ht="11.25" customHeight="1">
      <c r="A196" s="22"/>
      <c r="B196" s="21" t="s">
        <v>74</v>
      </c>
      <c r="C196" s="54">
        <v>160</v>
      </c>
      <c r="D196" s="54">
        <v>327</v>
      </c>
      <c r="E196" s="54">
        <f t="shared" si="11"/>
        <v>487</v>
      </c>
      <c r="F196" s="54"/>
      <c r="G196" s="54">
        <v>461</v>
      </c>
      <c r="H196" s="54">
        <v>981</v>
      </c>
      <c r="I196" s="54">
        <f t="shared" si="12"/>
        <v>1442</v>
      </c>
      <c r="J196" s="19"/>
      <c r="K196" s="19">
        <f t="shared" si="10"/>
        <v>1929</v>
      </c>
      <c r="M196" s="1"/>
      <c r="N196" s="54"/>
      <c r="O196" s="54"/>
      <c r="P196" s="54"/>
      <c r="Q196" s="54"/>
      <c r="R196" s="54"/>
      <c r="S196" s="54"/>
      <c r="T196" s="54"/>
    </row>
    <row r="197" spans="1:20" ht="10.5" customHeight="1">
      <c r="A197" s="22"/>
      <c r="B197" s="21" t="s">
        <v>24</v>
      </c>
      <c r="C197" s="54">
        <v>114</v>
      </c>
      <c r="D197" s="54">
        <v>100</v>
      </c>
      <c r="E197" s="54">
        <f t="shared" si="11"/>
        <v>214</v>
      </c>
      <c r="F197" s="54"/>
      <c r="G197" s="54">
        <v>327</v>
      </c>
      <c r="H197" s="54">
        <v>348</v>
      </c>
      <c r="I197" s="54">
        <f t="shared" si="12"/>
        <v>675</v>
      </c>
      <c r="J197" s="19"/>
      <c r="K197" s="19">
        <f t="shared" si="10"/>
        <v>889</v>
      </c>
      <c r="M197" s="1"/>
      <c r="N197" s="54"/>
      <c r="O197" s="54"/>
      <c r="P197" s="54"/>
      <c r="Q197" s="54"/>
      <c r="R197" s="54"/>
      <c r="S197" s="54"/>
      <c r="T197" s="54"/>
    </row>
    <row r="198" spans="1:12" ht="10.5" customHeight="1">
      <c r="A198" s="22"/>
      <c r="B198" s="22"/>
      <c r="C198" s="24"/>
      <c r="D198" s="24"/>
      <c r="E198" s="19"/>
      <c r="F198" s="19"/>
      <c r="G198" s="24"/>
      <c r="H198" s="24"/>
      <c r="I198" s="19"/>
      <c r="J198" s="19"/>
      <c r="K198" s="19"/>
      <c r="L198" s="6"/>
    </row>
    <row r="199" spans="1:11" ht="12.75" customHeight="1">
      <c r="A199" s="7"/>
      <c r="B199" s="7"/>
      <c r="C199" s="39"/>
      <c r="D199" s="39"/>
      <c r="E199" s="39"/>
      <c r="F199" s="39"/>
      <c r="G199" s="39"/>
      <c r="H199" s="39"/>
      <c r="I199" s="39"/>
      <c r="J199" s="39"/>
      <c r="K199" s="39"/>
    </row>
    <row r="200" spans="1:11" ht="11.25" customHeight="1">
      <c r="A200" s="4" t="s">
        <v>99</v>
      </c>
      <c r="C200" s="19">
        <f>SUM(C10:C197)/2</f>
        <v>13509</v>
      </c>
      <c r="D200" s="19">
        <f>SUM(D10:D197)/2</f>
        <v>14304</v>
      </c>
      <c r="E200" s="19">
        <f>SUM(E10:E197)/2</f>
        <v>27813</v>
      </c>
      <c r="F200" s="19"/>
      <c r="G200" s="19">
        <f>SUM(G10:G197)/2</f>
        <v>49709</v>
      </c>
      <c r="H200" s="19">
        <f>SUM(H10:H197)/2</f>
        <v>50956</v>
      </c>
      <c r="I200" s="19">
        <f>SUM(I10:I197)/2</f>
        <v>100665</v>
      </c>
      <c r="J200" s="19"/>
      <c r="K200" s="19">
        <f>SUM(K10:K197)/2</f>
        <v>128478</v>
      </c>
    </row>
    <row r="201" spans="1:12" ht="10.5" customHeight="1">
      <c r="A201" s="6"/>
      <c r="B201" s="6"/>
      <c r="C201" s="40"/>
      <c r="D201" s="40"/>
      <c r="E201" s="40"/>
      <c r="F201" s="40"/>
      <c r="G201" s="40"/>
      <c r="H201" s="40"/>
      <c r="I201" s="40"/>
      <c r="J201" s="40"/>
      <c r="K201" s="40"/>
      <c r="L201" s="6"/>
    </row>
    <row r="202" ht="10.5" customHeight="1"/>
    <row r="203" spans="1:11" ht="10.5" customHeight="1">
      <c r="A203" s="9" t="s">
        <v>100</v>
      </c>
      <c r="E203" s="19"/>
      <c r="K203" s="19"/>
    </row>
    <row r="204" spans="2:11" ht="12.75" customHeight="1">
      <c r="B204" s="41"/>
      <c r="K204" s="19"/>
    </row>
    <row r="205" spans="8:11" ht="12.75" customHeight="1">
      <c r="H205" s="19"/>
      <c r="I205" s="19"/>
      <c r="K205" s="19"/>
    </row>
  </sheetData>
  <mergeCells count="1">
    <mergeCell ref="A1:K1"/>
  </mergeCells>
  <printOptions horizontalCentered="1"/>
  <pageMargins left="0.5118110236220472" right="0.5118110236220472" top="0.3937007874015748" bottom="1" header="0.5118110236220472" footer="0.2362204724409449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M27"/>
  <sheetViews>
    <sheetView zoomScale="75" zoomScaleNormal="75" workbookViewId="0" topLeftCell="A1">
      <selection activeCell="N11" sqref="N11"/>
    </sheetView>
  </sheetViews>
  <sheetFormatPr defaultColWidth="11.421875" defaultRowHeight="9.75" customHeight="1"/>
  <cols>
    <col min="1" max="1" width="1.7109375" style="4" customWidth="1"/>
    <col min="2" max="2" width="46.00390625" style="4" customWidth="1"/>
    <col min="3" max="5" width="6.7109375" style="4" customWidth="1"/>
    <col min="6" max="6" width="3.57421875" style="4" customWidth="1"/>
    <col min="7" max="9" width="6.7109375" style="4" customWidth="1"/>
    <col min="10" max="10" width="3.57421875" style="4" customWidth="1"/>
    <col min="11" max="11" width="6.7109375" style="4" customWidth="1"/>
    <col min="12" max="12" width="0.9921875" style="4" customWidth="1"/>
    <col min="13" max="251" width="9.140625" style="4" customWidth="1"/>
    <col min="252" max="16384" width="11.421875" style="4" customWidth="1"/>
  </cols>
  <sheetData>
    <row r="1" spans="1:11" ht="12.75" customHeight="1">
      <c r="A1" s="160" t="s">
        <v>330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2" ht="13.5" customHeight="1">
      <c r="A2" s="2" t="s">
        <v>101</v>
      </c>
      <c r="B2" s="3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1" ht="12.75">
      <c r="A3" s="5" t="s">
        <v>109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2.75">
      <c r="A4" s="6"/>
      <c r="B4" s="42"/>
      <c r="C4" s="43"/>
      <c r="D4" s="43"/>
      <c r="E4" s="43"/>
      <c r="F4" s="43"/>
      <c r="G4" s="43"/>
      <c r="H4" s="43"/>
      <c r="I4" s="43"/>
      <c r="J4" s="43"/>
      <c r="K4" s="43"/>
      <c r="L4" s="6"/>
    </row>
    <row r="5" spans="2:11" ht="8.25" customHeight="1">
      <c r="B5" s="2"/>
      <c r="C5" s="3"/>
      <c r="D5" s="3"/>
      <c r="E5" s="3"/>
      <c r="F5" s="3"/>
      <c r="G5" s="3"/>
      <c r="H5" s="3"/>
      <c r="I5" s="3"/>
      <c r="J5" s="3"/>
      <c r="K5" s="3"/>
    </row>
    <row r="6" spans="3:11" ht="9.75" customHeight="1">
      <c r="C6" s="8" t="s">
        <v>87</v>
      </c>
      <c r="D6" s="8"/>
      <c r="E6" s="8"/>
      <c r="F6" s="8"/>
      <c r="G6" s="8" t="s">
        <v>88</v>
      </c>
      <c r="H6" s="3"/>
      <c r="I6" s="8"/>
      <c r="J6" s="8"/>
      <c r="K6" s="8" t="s">
        <v>89</v>
      </c>
    </row>
    <row r="7" spans="3:11" ht="9.75" customHeight="1">
      <c r="C7" s="11" t="s">
        <v>102</v>
      </c>
      <c r="D7" s="11" t="s">
        <v>103</v>
      </c>
      <c r="E7" s="11" t="s">
        <v>104</v>
      </c>
      <c r="F7" s="11"/>
      <c r="G7" s="11" t="s">
        <v>102</v>
      </c>
      <c r="H7" s="11" t="s">
        <v>103</v>
      </c>
      <c r="I7" s="11" t="s">
        <v>104</v>
      </c>
      <c r="J7" s="11"/>
      <c r="K7" s="8" t="s">
        <v>92</v>
      </c>
    </row>
    <row r="8" spans="1:12" ht="9" customHeight="1">
      <c r="A8" s="6"/>
      <c r="B8" s="6"/>
      <c r="C8" s="44"/>
      <c r="D8" s="44"/>
      <c r="E8" s="44"/>
      <c r="F8" s="44"/>
      <c r="G8" s="44"/>
      <c r="H8" s="44"/>
      <c r="I8" s="44"/>
      <c r="J8" s="44"/>
      <c r="K8" s="45"/>
      <c r="L8" s="6"/>
    </row>
    <row r="9" spans="3:11" ht="9.75" customHeight="1">
      <c r="C9" s="11"/>
      <c r="D9" s="11"/>
      <c r="E9" s="11"/>
      <c r="F9" s="11"/>
      <c r="G9" s="11"/>
      <c r="H9" s="11"/>
      <c r="I9" s="11"/>
      <c r="J9" s="11"/>
      <c r="K9" s="8"/>
    </row>
    <row r="10" spans="1:11" ht="14.25">
      <c r="A10" s="34" t="s">
        <v>311</v>
      </c>
      <c r="C10" s="19">
        <f>SUM(C11:C13)</f>
        <v>108</v>
      </c>
      <c r="D10" s="19">
        <f>SUM(D11:D13)</f>
        <v>483</v>
      </c>
      <c r="E10" s="19">
        <f>SUM(E11:E13)</f>
        <v>591</v>
      </c>
      <c r="F10" s="19"/>
      <c r="G10" s="19">
        <f>SUM(G11:G13)</f>
        <v>182</v>
      </c>
      <c r="H10" s="19">
        <f>SUM(H11:H13)</f>
        <v>941</v>
      </c>
      <c r="I10" s="19">
        <f>SUM(I11:I13)</f>
        <v>1123</v>
      </c>
      <c r="J10" s="19"/>
      <c r="K10" s="19">
        <f>(E10+I10)</f>
        <v>1714</v>
      </c>
    </row>
    <row r="11" spans="2:12" ht="18" customHeight="1">
      <c r="B11" s="34" t="s">
        <v>314</v>
      </c>
      <c r="C11" s="1">
        <v>0</v>
      </c>
      <c r="D11" s="1">
        <v>0</v>
      </c>
      <c r="E11" s="1">
        <v>0</v>
      </c>
      <c r="F11" s="1"/>
      <c r="G11" s="1">
        <v>8</v>
      </c>
      <c r="H11" s="1">
        <v>27</v>
      </c>
      <c r="I11" s="1">
        <v>35</v>
      </c>
      <c r="J11" s="19"/>
      <c r="K11" s="19">
        <f>SUM(E11,I11)</f>
        <v>35</v>
      </c>
      <c r="L11" s="19"/>
    </row>
    <row r="12" spans="2:12" ht="12.75">
      <c r="B12" s="4" t="s">
        <v>82</v>
      </c>
      <c r="C12" s="1">
        <v>81</v>
      </c>
      <c r="D12" s="1">
        <v>417</v>
      </c>
      <c r="E12" s="1">
        <v>498</v>
      </c>
      <c r="F12" s="1"/>
      <c r="G12" s="1">
        <v>77</v>
      </c>
      <c r="H12" s="1">
        <v>552</v>
      </c>
      <c r="I12" s="1">
        <v>629</v>
      </c>
      <c r="J12" s="19"/>
      <c r="K12" s="19">
        <f>SUM(E12,I12)</f>
        <v>1127</v>
      </c>
      <c r="L12" s="19"/>
    </row>
    <row r="13" spans="2:12" ht="12.75">
      <c r="B13" s="4" t="s">
        <v>86</v>
      </c>
      <c r="C13" s="1">
        <v>27</v>
      </c>
      <c r="D13" s="1">
        <v>66</v>
      </c>
      <c r="E13" s="1">
        <f>+D13+C13</f>
        <v>93</v>
      </c>
      <c r="F13" s="1"/>
      <c r="G13" s="1">
        <v>97</v>
      </c>
      <c r="H13" s="1">
        <v>362</v>
      </c>
      <c r="I13" s="1">
        <f>+H13+G13</f>
        <v>459</v>
      </c>
      <c r="J13" s="19"/>
      <c r="K13" s="19">
        <f>SUM(E13,I13)</f>
        <v>552</v>
      </c>
      <c r="L13" s="19"/>
    </row>
    <row r="14" spans="3:13" ht="12.75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1" ht="12.75" customHeight="1">
      <c r="A15" s="34" t="s">
        <v>300</v>
      </c>
      <c r="C15" s="21">
        <f>SUM(C16:C17)</f>
        <v>1</v>
      </c>
      <c r="D15" s="21">
        <f>SUM(D16:D17)</f>
        <v>0</v>
      </c>
      <c r="E15" s="21">
        <f>SUM(E16:E17)</f>
        <v>1</v>
      </c>
      <c r="F15" s="21"/>
      <c r="G15" s="21">
        <f>SUM(G16:G17)</f>
        <v>1</v>
      </c>
      <c r="H15" s="21">
        <f>SUM(H16:H17)</f>
        <v>0</v>
      </c>
      <c r="I15" s="21">
        <f>SUM(I16:I17)</f>
        <v>1</v>
      </c>
      <c r="J15" s="21"/>
      <c r="K15" s="21">
        <f>SUM(K16:K17)</f>
        <v>2</v>
      </c>
    </row>
    <row r="16" spans="1:13" ht="12.75">
      <c r="A16" s="4" t="s">
        <v>255</v>
      </c>
      <c r="B16" s="25" t="s">
        <v>61</v>
      </c>
      <c r="C16" s="1">
        <v>1</v>
      </c>
      <c r="D16" s="1">
        <v>0</v>
      </c>
      <c r="E16" s="1">
        <v>1</v>
      </c>
      <c r="F16" s="1"/>
      <c r="G16" s="1">
        <v>0</v>
      </c>
      <c r="H16" s="1">
        <v>0</v>
      </c>
      <c r="I16" s="1">
        <v>0</v>
      </c>
      <c r="K16" s="4">
        <f>SUM(E16,I16)</f>
        <v>1</v>
      </c>
      <c r="M16" s="25"/>
    </row>
    <row r="17" spans="2:13" ht="12.75">
      <c r="B17" s="25" t="s">
        <v>65</v>
      </c>
      <c r="C17" s="1">
        <v>0</v>
      </c>
      <c r="D17" s="1">
        <v>0</v>
      </c>
      <c r="E17" s="1">
        <v>0</v>
      </c>
      <c r="F17" s="1"/>
      <c r="G17" s="1">
        <v>1</v>
      </c>
      <c r="H17" s="1">
        <v>0</v>
      </c>
      <c r="I17" s="1">
        <v>1</v>
      </c>
      <c r="K17" s="4">
        <f>SUM(E17,I17)</f>
        <v>1</v>
      </c>
      <c r="M17" s="46"/>
    </row>
    <row r="18" spans="1:12" ht="12.75">
      <c r="A18" s="6"/>
      <c r="B18" s="47"/>
      <c r="C18" s="40"/>
      <c r="D18" s="40"/>
      <c r="E18" s="40"/>
      <c r="F18" s="40"/>
      <c r="G18" s="40"/>
      <c r="H18" s="40"/>
      <c r="I18" s="40"/>
      <c r="J18" s="40"/>
      <c r="K18" s="40"/>
      <c r="L18" s="6"/>
    </row>
    <row r="19" spans="2:11" ht="8.25" customHeight="1">
      <c r="B19" s="21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2.75">
      <c r="A20" s="4" t="s">
        <v>99</v>
      </c>
      <c r="C20" s="19">
        <f>SUM(C15,C10)</f>
        <v>109</v>
      </c>
      <c r="D20" s="19">
        <f>SUM(D15,D10)</f>
        <v>483</v>
      </c>
      <c r="E20" s="19">
        <f>SUM(C20:D20)</f>
        <v>592</v>
      </c>
      <c r="F20" s="19"/>
      <c r="G20" s="19">
        <f>SUM(G15,G10)</f>
        <v>183</v>
      </c>
      <c r="H20" s="19">
        <f>SUM(H15,H10)</f>
        <v>941</v>
      </c>
      <c r="I20" s="19">
        <f>SUM(G20:H20)</f>
        <v>1124</v>
      </c>
      <c r="J20" s="19"/>
      <c r="K20" s="19">
        <f>SUM(I20,E20)</f>
        <v>1716</v>
      </c>
    </row>
    <row r="21" spans="1:12" ht="8.25" customHeight="1">
      <c r="A21" s="6"/>
      <c r="B21" s="6"/>
      <c r="C21" s="40"/>
      <c r="D21" s="40"/>
      <c r="E21" s="40"/>
      <c r="F21" s="40"/>
      <c r="G21" s="40"/>
      <c r="H21" s="40"/>
      <c r="I21" s="40"/>
      <c r="J21" s="40"/>
      <c r="K21" s="40"/>
      <c r="L21" s="6"/>
    </row>
    <row r="22" spans="3:11" ht="12.75">
      <c r="C22" s="19"/>
      <c r="D22" s="19"/>
      <c r="E22" s="19"/>
      <c r="F22" s="19"/>
      <c r="G22" s="19"/>
      <c r="H22" s="19"/>
      <c r="I22" s="19"/>
      <c r="J22" s="19"/>
      <c r="K22" s="19"/>
    </row>
    <row r="23" ht="11.25" customHeight="1">
      <c r="A23" s="48" t="s">
        <v>312</v>
      </c>
    </row>
    <row r="24" ht="11.25" customHeight="1">
      <c r="A24" s="48" t="s">
        <v>313</v>
      </c>
    </row>
    <row r="25" ht="11.25" customHeight="1">
      <c r="A25" s="30" t="s">
        <v>305</v>
      </c>
    </row>
    <row r="26" ht="11.25" customHeight="1"/>
    <row r="27" ht="11.25" customHeight="1">
      <c r="A27" s="9" t="s">
        <v>100</v>
      </c>
    </row>
  </sheetData>
  <mergeCells count="1">
    <mergeCell ref="A1:K1"/>
  </mergeCells>
  <printOptions horizontalCentered="1"/>
  <pageMargins left="0.5" right="0.5" top="0.82" bottom="1" header="0.511811024" footer="0.511811024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="75" zoomScaleNormal="75" workbookViewId="0" topLeftCell="A1">
      <selection activeCell="B23" sqref="B23"/>
    </sheetView>
  </sheetViews>
  <sheetFormatPr defaultColWidth="11.421875" defaultRowHeight="12.75"/>
  <cols>
    <col min="1" max="1" width="1.7109375" style="72" customWidth="1"/>
    <col min="2" max="2" width="42.57421875" style="90" customWidth="1"/>
    <col min="3" max="5" width="8.28125" style="90" customWidth="1"/>
    <col min="6" max="6" width="2.7109375" style="90" customWidth="1"/>
    <col min="7" max="9" width="8.28125" style="90" customWidth="1"/>
    <col min="10" max="10" width="2.7109375" style="90" customWidth="1"/>
    <col min="11" max="11" width="8.28125" style="90" customWidth="1"/>
    <col min="12" max="12" width="1.1484375" style="72" customWidth="1"/>
    <col min="13" max="16384" width="11.421875" style="72" customWidth="1"/>
  </cols>
  <sheetData>
    <row r="1" spans="1:11" ht="12.75">
      <c r="A1" s="163" t="s">
        <v>330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2" ht="12.75">
      <c r="A2" s="68" t="s">
        <v>301</v>
      </c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2.75">
      <c r="A3" s="56" t="s">
        <v>109</v>
      </c>
      <c r="B3" s="69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2.75">
      <c r="A4" s="73"/>
      <c r="B4" s="74"/>
      <c r="C4" s="75"/>
      <c r="D4" s="75"/>
      <c r="E4" s="75"/>
      <c r="F4" s="75"/>
      <c r="G4" s="75"/>
      <c r="H4" s="75"/>
      <c r="I4" s="75"/>
      <c r="J4" s="75"/>
      <c r="K4" s="75"/>
      <c r="L4" s="74"/>
    </row>
    <row r="5" spans="1:12" ht="8.25" customHeight="1">
      <c r="A5" s="68"/>
      <c r="B5" s="69"/>
      <c r="C5" s="70"/>
      <c r="D5" s="70"/>
      <c r="E5" s="70"/>
      <c r="F5" s="70"/>
      <c r="G5" s="70"/>
      <c r="H5" s="70"/>
      <c r="I5" s="70"/>
      <c r="J5" s="70"/>
      <c r="K5" s="70"/>
      <c r="L5" s="69"/>
    </row>
    <row r="6" spans="1:12" ht="10.5" customHeight="1">
      <c r="A6" s="68"/>
      <c r="B6" s="72"/>
      <c r="C6" s="76" t="s">
        <v>87</v>
      </c>
      <c r="D6" s="76"/>
      <c r="E6" s="76"/>
      <c r="F6" s="76"/>
      <c r="G6" s="76" t="s">
        <v>88</v>
      </c>
      <c r="H6" s="76"/>
      <c r="I6" s="76"/>
      <c r="J6" s="76"/>
      <c r="K6" s="77" t="s">
        <v>89</v>
      </c>
      <c r="L6" s="78"/>
    </row>
    <row r="7" spans="1:12" s="83" customFormat="1" ht="10.5" customHeight="1">
      <c r="A7" s="79"/>
      <c r="B7" s="80" t="s">
        <v>114</v>
      </c>
      <c r="C7" s="81" t="s">
        <v>102</v>
      </c>
      <c r="D7" s="81" t="s">
        <v>103</v>
      </c>
      <c r="E7" s="81" t="s">
        <v>92</v>
      </c>
      <c r="F7" s="81"/>
      <c r="G7" s="81" t="s">
        <v>102</v>
      </c>
      <c r="H7" s="81" t="s">
        <v>103</v>
      </c>
      <c r="I7" s="81" t="s">
        <v>92</v>
      </c>
      <c r="J7" s="81"/>
      <c r="K7" s="77" t="s">
        <v>92</v>
      </c>
      <c r="L7" s="82"/>
    </row>
    <row r="8" spans="1:12" s="83" customFormat="1" ht="8.25" customHeight="1">
      <c r="A8" s="84"/>
      <c r="B8" s="85"/>
      <c r="C8" s="86"/>
      <c r="D8" s="86"/>
      <c r="E8" s="86"/>
      <c r="F8" s="86"/>
      <c r="G8" s="86"/>
      <c r="H8" s="86"/>
      <c r="I8" s="86"/>
      <c r="J8" s="86"/>
      <c r="K8" s="86"/>
      <c r="L8" s="87"/>
    </row>
    <row r="9" spans="2:11" ht="12.75"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2.75">
      <c r="A10" s="72" t="s">
        <v>115</v>
      </c>
      <c r="B10" s="88"/>
      <c r="C10" s="89">
        <f>SUM(C11:C19)</f>
        <v>7504</v>
      </c>
      <c r="D10" s="89">
        <f>SUM(D11:D19)</f>
        <v>7146</v>
      </c>
      <c r="E10" s="89">
        <f>SUM(C10:D10)</f>
        <v>14650</v>
      </c>
      <c r="F10" s="89"/>
      <c r="G10" s="89">
        <f>SUM(G11,G12,G13,G14,G15,G16,G17,G18,G19)</f>
        <v>15317</v>
      </c>
      <c r="H10" s="89">
        <f>SUM(H11,H12,H13,H14,H15,H16,H17,H18,H19)</f>
        <v>14761</v>
      </c>
      <c r="I10" s="89">
        <f>SUM(G10:H10)</f>
        <v>30078</v>
      </c>
      <c r="J10" s="89"/>
      <c r="K10" s="89">
        <f>SUM(K11,K12,K13,K14,K15,K16,K17,K18,K19)</f>
        <v>44728</v>
      </c>
    </row>
    <row r="11" spans="2:12" ht="12.75">
      <c r="B11" s="90" t="s">
        <v>116</v>
      </c>
      <c r="C11" s="59">
        <v>600</v>
      </c>
      <c r="D11" s="59">
        <v>537</v>
      </c>
      <c r="E11" s="59">
        <v>1137</v>
      </c>
      <c r="F11" s="59"/>
      <c r="G11" s="59">
        <v>1184</v>
      </c>
      <c r="H11" s="59">
        <v>1100</v>
      </c>
      <c r="I11" s="59">
        <v>2284</v>
      </c>
      <c r="J11" s="59"/>
      <c r="K11" s="59">
        <v>3421</v>
      </c>
      <c r="L11" s="90"/>
    </row>
    <row r="12" spans="2:11" ht="12.75">
      <c r="B12" s="90" t="s">
        <v>112</v>
      </c>
      <c r="C12" s="59">
        <v>678</v>
      </c>
      <c r="D12" s="59">
        <v>584</v>
      </c>
      <c r="E12" s="59">
        <v>1262</v>
      </c>
      <c r="F12" s="59"/>
      <c r="G12" s="59">
        <v>1493</v>
      </c>
      <c r="H12" s="59">
        <v>1472</v>
      </c>
      <c r="I12" s="59">
        <v>2965</v>
      </c>
      <c r="J12" s="59"/>
      <c r="K12" s="59">
        <v>4227</v>
      </c>
    </row>
    <row r="13" spans="2:11" ht="12.75">
      <c r="B13" s="90" t="s">
        <v>117</v>
      </c>
      <c r="C13" s="59">
        <v>597</v>
      </c>
      <c r="D13" s="59">
        <v>586</v>
      </c>
      <c r="E13" s="59">
        <v>1183</v>
      </c>
      <c r="F13" s="59"/>
      <c r="G13" s="59">
        <v>1244</v>
      </c>
      <c r="H13" s="59">
        <v>1132</v>
      </c>
      <c r="I13" s="59">
        <v>2376</v>
      </c>
      <c r="J13" s="59"/>
      <c r="K13" s="59">
        <v>3559</v>
      </c>
    </row>
    <row r="14" spans="2:11" ht="12.75">
      <c r="B14" s="90" t="s">
        <v>118</v>
      </c>
      <c r="C14" s="59">
        <v>679</v>
      </c>
      <c r="D14" s="59">
        <v>775</v>
      </c>
      <c r="E14" s="59">
        <v>1454</v>
      </c>
      <c r="F14" s="59"/>
      <c r="G14" s="59">
        <v>1509</v>
      </c>
      <c r="H14" s="59">
        <v>1483</v>
      </c>
      <c r="I14" s="59">
        <v>2992</v>
      </c>
      <c r="J14" s="59"/>
      <c r="K14" s="59">
        <v>4446</v>
      </c>
    </row>
    <row r="15" spans="2:11" ht="12.75">
      <c r="B15" s="90" t="s">
        <v>119</v>
      </c>
      <c r="C15" s="59">
        <v>1568</v>
      </c>
      <c r="D15" s="59">
        <v>1465</v>
      </c>
      <c r="E15" s="59">
        <v>3033</v>
      </c>
      <c r="F15" s="59"/>
      <c r="G15" s="59">
        <v>3197</v>
      </c>
      <c r="H15" s="59">
        <v>2974</v>
      </c>
      <c r="I15" s="59">
        <v>6171</v>
      </c>
      <c r="J15" s="59"/>
      <c r="K15" s="59">
        <v>9204</v>
      </c>
    </row>
    <row r="16" spans="2:11" ht="12.75">
      <c r="B16" s="90" t="s">
        <v>120</v>
      </c>
      <c r="C16" s="59">
        <v>742</v>
      </c>
      <c r="D16" s="59">
        <v>630</v>
      </c>
      <c r="E16" s="59">
        <v>1372</v>
      </c>
      <c r="F16" s="59"/>
      <c r="G16" s="59">
        <v>1409</v>
      </c>
      <c r="H16" s="59">
        <v>1453</v>
      </c>
      <c r="I16" s="59">
        <v>2862</v>
      </c>
      <c r="J16" s="59"/>
      <c r="K16" s="59">
        <v>4234</v>
      </c>
    </row>
    <row r="17" spans="2:11" ht="12.75">
      <c r="B17" s="90" t="s">
        <v>121</v>
      </c>
      <c r="C17" s="59">
        <v>834</v>
      </c>
      <c r="D17" s="59">
        <v>802</v>
      </c>
      <c r="E17" s="59">
        <v>1636</v>
      </c>
      <c r="F17" s="59"/>
      <c r="G17" s="59">
        <v>1588</v>
      </c>
      <c r="H17" s="59">
        <v>1532</v>
      </c>
      <c r="I17" s="59">
        <v>3120</v>
      </c>
      <c r="J17" s="59"/>
      <c r="K17" s="59">
        <v>4756</v>
      </c>
    </row>
    <row r="18" spans="2:11" ht="12.75">
      <c r="B18" s="90" t="s">
        <v>122</v>
      </c>
      <c r="C18" s="59">
        <v>932</v>
      </c>
      <c r="D18" s="59">
        <v>944</v>
      </c>
      <c r="E18" s="59">
        <v>1876</v>
      </c>
      <c r="F18" s="59"/>
      <c r="G18" s="59">
        <v>1927</v>
      </c>
      <c r="H18" s="59">
        <v>1902</v>
      </c>
      <c r="I18" s="59">
        <v>3829</v>
      </c>
      <c r="J18" s="59"/>
      <c r="K18" s="59">
        <v>5705</v>
      </c>
    </row>
    <row r="19" spans="2:11" ht="12.75">
      <c r="B19" s="90" t="s">
        <v>123</v>
      </c>
      <c r="C19" s="59">
        <v>874</v>
      </c>
      <c r="D19" s="59">
        <v>823</v>
      </c>
      <c r="E19" s="59">
        <v>1697</v>
      </c>
      <c r="F19" s="59"/>
      <c r="G19" s="59">
        <v>1766</v>
      </c>
      <c r="H19" s="59">
        <v>1713</v>
      </c>
      <c r="I19" s="59">
        <v>3479</v>
      </c>
      <c r="J19" s="59"/>
      <c r="K19" s="59">
        <v>5176</v>
      </c>
    </row>
    <row r="20" spans="3:11" ht="12.75">
      <c r="C20" s="89"/>
      <c r="D20" s="89"/>
      <c r="E20" s="89"/>
      <c r="F20" s="89"/>
      <c r="G20" s="89"/>
      <c r="H20" s="89"/>
      <c r="I20" s="89"/>
      <c r="J20" s="89"/>
      <c r="K20" s="89"/>
    </row>
    <row r="21" spans="1:11" ht="12.75">
      <c r="A21" s="72" t="s">
        <v>124</v>
      </c>
      <c r="C21" s="89">
        <f>SUM(C22:C26)</f>
        <v>8691</v>
      </c>
      <c r="D21" s="89">
        <f>SUM(D22:D26)</f>
        <v>8894</v>
      </c>
      <c r="E21" s="89">
        <f>SUM(C21:D21)</f>
        <v>17585</v>
      </c>
      <c r="F21" s="89"/>
      <c r="G21" s="89">
        <f>SUM(G22:G26)</f>
        <v>18807</v>
      </c>
      <c r="H21" s="89">
        <f>SUM(H22:H26)</f>
        <v>18401</v>
      </c>
      <c r="I21" s="89">
        <f>SUM(G21:H21)</f>
        <v>37208</v>
      </c>
      <c r="J21" s="89"/>
      <c r="K21" s="89">
        <f>SUM(K22:K26)</f>
        <v>54793</v>
      </c>
    </row>
    <row r="22" spans="2:11" ht="12.75">
      <c r="B22" s="90" t="s">
        <v>125</v>
      </c>
      <c r="C22" s="59">
        <v>1684</v>
      </c>
      <c r="D22" s="59">
        <v>1740</v>
      </c>
      <c r="E22" s="59">
        <v>3424</v>
      </c>
      <c r="F22" s="59"/>
      <c r="G22" s="59">
        <v>3843</v>
      </c>
      <c r="H22" s="59">
        <v>3830</v>
      </c>
      <c r="I22" s="59">
        <v>7673</v>
      </c>
      <c r="J22" s="59"/>
      <c r="K22" s="59">
        <v>11097</v>
      </c>
    </row>
    <row r="23" spans="2:11" ht="12.75">
      <c r="B23" s="90" t="s">
        <v>126</v>
      </c>
      <c r="C23" s="59">
        <v>1625</v>
      </c>
      <c r="D23" s="59">
        <v>1883</v>
      </c>
      <c r="E23" s="59">
        <v>3508</v>
      </c>
      <c r="F23" s="59"/>
      <c r="G23" s="59">
        <v>3458</v>
      </c>
      <c r="H23" s="59">
        <v>3631</v>
      </c>
      <c r="I23" s="59">
        <v>7089</v>
      </c>
      <c r="J23" s="59"/>
      <c r="K23" s="59">
        <v>10597</v>
      </c>
    </row>
    <row r="24" spans="2:11" ht="12.75">
      <c r="B24" s="90" t="s">
        <v>127</v>
      </c>
      <c r="C24" s="59">
        <v>1747</v>
      </c>
      <c r="D24" s="59">
        <v>1816</v>
      </c>
      <c r="E24" s="59">
        <v>3563</v>
      </c>
      <c r="F24" s="59"/>
      <c r="G24" s="59">
        <v>3502</v>
      </c>
      <c r="H24" s="59">
        <v>3642</v>
      </c>
      <c r="I24" s="59">
        <v>7144</v>
      </c>
      <c r="J24" s="59"/>
      <c r="K24" s="59">
        <v>10707</v>
      </c>
    </row>
    <row r="25" spans="2:11" ht="12.75">
      <c r="B25" s="90" t="s">
        <v>128</v>
      </c>
      <c r="C25" s="59">
        <v>1876</v>
      </c>
      <c r="D25" s="59">
        <v>1804</v>
      </c>
      <c r="E25" s="59">
        <v>3680</v>
      </c>
      <c r="F25" s="59"/>
      <c r="G25" s="59">
        <v>4114</v>
      </c>
      <c r="H25" s="59">
        <v>3687</v>
      </c>
      <c r="I25" s="59">
        <v>7801</v>
      </c>
      <c r="J25" s="59"/>
      <c r="K25" s="59">
        <v>11481</v>
      </c>
    </row>
    <row r="26" spans="2:11" ht="12.75">
      <c r="B26" s="90" t="s">
        <v>129</v>
      </c>
      <c r="C26" s="59">
        <v>1759</v>
      </c>
      <c r="D26" s="59">
        <v>1651</v>
      </c>
      <c r="E26" s="59">
        <v>3410</v>
      </c>
      <c r="F26" s="59"/>
      <c r="G26" s="59">
        <v>3890</v>
      </c>
      <c r="H26" s="59">
        <v>3611</v>
      </c>
      <c r="I26" s="59">
        <v>7501</v>
      </c>
      <c r="J26" s="59"/>
      <c r="K26" s="59">
        <v>10911</v>
      </c>
    </row>
    <row r="27" spans="1:12" ht="12.75">
      <c r="A27" s="91"/>
      <c r="B27" s="92"/>
      <c r="C27" s="131"/>
      <c r="D27" s="131"/>
      <c r="E27" s="131"/>
      <c r="F27" s="131"/>
      <c r="G27" s="131"/>
      <c r="H27" s="131"/>
      <c r="I27" s="131"/>
      <c r="J27" s="131"/>
      <c r="K27" s="131"/>
      <c r="L27" s="91"/>
    </row>
    <row r="28" spans="1:13" ht="8.25" customHeight="1">
      <c r="A28" s="93"/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3"/>
      <c r="M28" s="65"/>
    </row>
    <row r="29" spans="1:13" ht="12.75">
      <c r="A29" s="93" t="s">
        <v>99</v>
      </c>
      <c r="B29" s="94"/>
      <c r="C29" s="95">
        <f>SUM(C10,C21)</f>
        <v>16195</v>
      </c>
      <c r="D29" s="95">
        <f>SUM(D10,D21)</f>
        <v>16040</v>
      </c>
      <c r="E29" s="95">
        <f>SUM(E10,E21)</f>
        <v>32235</v>
      </c>
      <c r="F29" s="95"/>
      <c r="G29" s="95">
        <f>SUM(G10,G21)</f>
        <v>34124</v>
      </c>
      <c r="H29" s="95">
        <f>SUM(H10,H21)</f>
        <v>33162</v>
      </c>
      <c r="I29" s="95">
        <f>SUM(I10,I21)</f>
        <v>67286</v>
      </c>
      <c r="J29" s="95"/>
      <c r="K29" s="89">
        <f>SUM(E29,I29)</f>
        <v>99521</v>
      </c>
      <c r="L29" s="95"/>
      <c r="M29" s="89"/>
    </row>
    <row r="30" spans="1:12" ht="8.25" customHeight="1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1"/>
    </row>
    <row r="31" ht="12.75">
      <c r="A31" s="83"/>
    </row>
    <row r="32" ht="10.5" customHeight="1">
      <c r="A32" s="83" t="s">
        <v>100</v>
      </c>
    </row>
    <row r="33" spans="2:11" ht="12.75">
      <c r="B33" s="130"/>
      <c r="C33" s="65"/>
      <c r="D33" s="65"/>
      <c r="E33" s="65"/>
      <c r="F33" s="65"/>
      <c r="G33" s="65"/>
      <c r="H33" s="65"/>
      <c r="I33" s="65"/>
      <c r="J33" s="65"/>
      <c r="K33" s="65"/>
    </row>
    <row r="34" spans="2:11" ht="12.75">
      <c r="B34" s="130"/>
      <c r="C34" s="65"/>
      <c r="D34" s="65"/>
      <c r="E34" s="65"/>
      <c r="F34" s="65"/>
      <c r="G34" s="65"/>
      <c r="H34" s="65"/>
      <c r="I34" s="65"/>
      <c r="J34" s="65"/>
      <c r="K34" s="65"/>
    </row>
    <row r="35" spans="2:11" ht="12.75">
      <c r="B35" s="130"/>
      <c r="C35" s="65"/>
      <c r="D35" s="65"/>
      <c r="E35" s="65"/>
      <c r="F35" s="65"/>
      <c r="G35" s="65"/>
      <c r="H35" s="65"/>
      <c r="I35" s="65"/>
      <c r="J35" s="65"/>
      <c r="K35" s="65"/>
    </row>
    <row r="36" spans="2:11" ht="12.75">
      <c r="B36" s="130"/>
      <c r="C36" s="65"/>
      <c r="D36" s="65"/>
      <c r="E36" s="65"/>
      <c r="F36" s="65"/>
      <c r="G36" s="65"/>
      <c r="H36" s="65"/>
      <c r="I36" s="65"/>
      <c r="J36" s="65"/>
      <c r="K36" s="65"/>
    </row>
    <row r="37" spans="2:11" ht="12.75">
      <c r="B37" s="130"/>
      <c r="C37" s="65"/>
      <c r="D37" s="65"/>
      <c r="E37" s="65"/>
      <c r="F37" s="65"/>
      <c r="G37" s="65"/>
      <c r="H37" s="65"/>
      <c r="I37" s="65"/>
      <c r="J37" s="65"/>
      <c r="K37" s="65"/>
    </row>
  </sheetData>
  <mergeCells count="1">
    <mergeCell ref="A1:K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5"/>
  <sheetViews>
    <sheetView zoomScale="75" zoomScaleNormal="75" workbookViewId="0" topLeftCell="A1">
      <selection activeCell="M16" sqref="M16:N16"/>
    </sheetView>
  </sheetViews>
  <sheetFormatPr defaultColWidth="11.421875" defaultRowHeight="12.75"/>
  <cols>
    <col min="1" max="1" width="1.7109375" style="59" customWidth="1"/>
    <col min="2" max="2" width="33.421875" style="59" customWidth="1"/>
    <col min="3" max="5" width="7.00390625" style="59" customWidth="1"/>
    <col min="6" max="6" width="3.7109375" style="59" customWidth="1"/>
    <col min="7" max="9" width="7.00390625" style="59" customWidth="1"/>
    <col min="10" max="10" width="3.7109375" style="59" customWidth="1"/>
    <col min="11" max="11" width="7.00390625" style="59" customWidth="1"/>
    <col min="12" max="12" width="0.85546875" style="59" customWidth="1"/>
    <col min="13" max="251" width="9.140625" style="59" customWidth="1"/>
    <col min="252" max="16384" width="11.421875" style="59" customWidth="1"/>
  </cols>
  <sheetData>
    <row r="1" spans="1:12" ht="12.75">
      <c r="A1" s="164" t="s">
        <v>330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2.75">
      <c r="A2" s="56" t="s">
        <v>302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6" t="s">
        <v>109</v>
      </c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</row>
    <row r="5" spans="1:12" ht="6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3:12" ht="9.75" customHeight="1">
      <c r="C6" s="61" t="s">
        <v>87</v>
      </c>
      <c r="D6" s="58"/>
      <c r="E6" s="61"/>
      <c r="F6" s="62"/>
      <c r="G6" s="61" t="s">
        <v>110</v>
      </c>
      <c r="H6" s="58"/>
      <c r="I6" s="61"/>
      <c r="J6" s="62"/>
      <c r="K6" s="61" t="s">
        <v>89</v>
      </c>
      <c r="L6" s="58"/>
    </row>
    <row r="7" spans="3:12" ht="9.75" customHeight="1">
      <c r="C7" s="63" t="s">
        <v>102</v>
      </c>
      <c r="D7" s="63" t="s">
        <v>103</v>
      </c>
      <c r="E7" s="63" t="s">
        <v>92</v>
      </c>
      <c r="F7" s="62"/>
      <c r="G7" s="63" t="s">
        <v>102</v>
      </c>
      <c r="H7" s="63" t="s">
        <v>103</v>
      </c>
      <c r="I7" s="63" t="s">
        <v>92</v>
      </c>
      <c r="J7" s="62"/>
      <c r="K7" s="61" t="s">
        <v>92</v>
      </c>
      <c r="L7" s="58"/>
    </row>
    <row r="8" spans="1:12" ht="6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ht="12.75" customHeight="1"/>
    <row r="10" spans="1:2" ht="12.75" customHeight="1">
      <c r="A10" s="59" t="s">
        <v>111</v>
      </c>
      <c r="B10" s="65"/>
    </row>
    <row r="11" spans="1:20" ht="12.75" customHeight="1">
      <c r="A11" s="65"/>
      <c r="B11" s="66" t="s">
        <v>112</v>
      </c>
      <c r="C11" s="65">
        <v>152</v>
      </c>
      <c r="D11" s="65">
        <v>143</v>
      </c>
      <c r="E11" s="59">
        <v>295</v>
      </c>
      <c r="G11" s="96">
        <v>502</v>
      </c>
      <c r="H11" s="96">
        <v>608</v>
      </c>
      <c r="I11" s="59">
        <v>1110</v>
      </c>
      <c r="K11" s="59">
        <v>1405</v>
      </c>
      <c r="N11" s="96"/>
      <c r="O11" s="96"/>
      <c r="P11" s="96"/>
      <c r="Q11" s="96"/>
      <c r="R11" s="96"/>
      <c r="S11" s="96"/>
      <c r="T11" s="96"/>
    </row>
    <row r="12" spans="1:20" ht="12.75" customHeight="1">
      <c r="A12" s="64"/>
      <c r="B12" s="64"/>
      <c r="C12" s="136"/>
      <c r="D12" s="136"/>
      <c r="E12" s="64"/>
      <c r="F12" s="64"/>
      <c r="G12" s="136"/>
      <c r="H12" s="136"/>
      <c r="I12" s="64"/>
      <c r="J12" s="64"/>
      <c r="K12" s="64"/>
      <c r="L12" s="64"/>
      <c r="N12" s="96"/>
      <c r="O12" s="96"/>
      <c r="P12" s="96"/>
      <c r="Q12" s="96"/>
      <c r="R12" s="96"/>
      <c r="S12" s="96"/>
      <c r="T12" s="96"/>
    </row>
    <row r="13" spans="14:20" ht="12.75">
      <c r="N13" s="96"/>
      <c r="O13" s="96"/>
      <c r="P13" s="96"/>
      <c r="Q13" s="96"/>
      <c r="R13" s="96"/>
      <c r="S13" s="96"/>
      <c r="T13" s="96"/>
    </row>
    <row r="14" spans="14:20" ht="12.75">
      <c r="N14" s="96"/>
      <c r="O14" s="96"/>
      <c r="P14" s="96"/>
      <c r="Q14" s="96"/>
      <c r="R14" s="96"/>
      <c r="S14" s="96"/>
      <c r="T14" s="96"/>
    </row>
    <row r="15" spans="1:20" ht="12.75">
      <c r="A15" s="164" t="s">
        <v>330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N15" s="96"/>
      <c r="O15" s="96"/>
      <c r="P15" s="96"/>
      <c r="Q15" s="96"/>
      <c r="R15" s="96"/>
      <c r="S15" s="96"/>
      <c r="T15" s="96"/>
    </row>
    <row r="16" spans="1:12" ht="12.75">
      <c r="A16" s="56" t="s">
        <v>303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12.75">
      <c r="A17" s="56" t="s">
        <v>109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9" spans="1:12" ht="6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3:12" ht="9" customHeight="1">
      <c r="C20" s="61" t="s">
        <v>87</v>
      </c>
      <c r="D20" s="58"/>
      <c r="E20" s="61"/>
      <c r="F20" s="62"/>
      <c r="G20" s="61" t="s">
        <v>110</v>
      </c>
      <c r="H20" s="58"/>
      <c r="I20" s="61"/>
      <c r="J20" s="62"/>
      <c r="K20" s="61" t="s">
        <v>89</v>
      </c>
      <c r="L20" s="58"/>
    </row>
    <row r="21" spans="3:12" ht="9" customHeight="1">
      <c r="C21" s="63" t="s">
        <v>102</v>
      </c>
      <c r="D21" s="63" t="s">
        <v>103</v>
      </c>
      <c r="E21" s="63" t="s">
        <v>92</v>
      </c>
      <c r="F21" s="62"/>
      <c r="G21" s="63" t="s">
        <v>102</v>
      </c>
      <c r="H21" s="63" t="s">
        <v>103</v>
      </c>
      <c r="I21" s="63" t="s">
        <v>92</v>
      </c>
      <c r="J21" s="62"/>
      <c r="K21" s="61" t="s">
        <v>92</v>
      </c>
      <c r="L21" s="58"/>
    </row>
    <row r="22" spans="1:12" ht="6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3:10" ht="12.75">
      <c r="C23" s="132"/>
      <c r="D23" s="132"/>
      <c r="E23" s="132"/>
      <c r="F23" s="132"/>
      <c r="G23" s="132"/>
      <c r="H23" s="132"/>
      <c r="I23" s="132"/>
      <c r="J23" s="132"/>
    </row>
    <row r="24" spans="1:21" ht="12.75">
      <c r="A24" s="59" t="s">
        <v>61</v>
      </c>
      <c r="C24" s="137">
        <v>9</v>
      </c>
      <c r="D24" s="137">
        <v>16</v>
      </c>
      <c r="E24" s="137">
        <f>SUM(C24:D24)</f>
        <v>25</v>
      </c>
      <c r="F24" s="132"/>
      <c r="G24" s="137">
        <v>12</v>
      </c>
      <c r="H24" s="137">
        <v>30</v>
      </c>
      <c r="I24" s="137">
        <f>SUM(G24:H24)</f>
        <v>42</v>
      </c>
      <c r="J24" s="132"/>
      <c r="K24" s="59">
        <f>SUM(E24,I24)</f>
        <v>67</v>
      </c>
      <c r="N24" s="1"/>
      <c r="O24" s="138"/>
      <c r="P24" s="138"/>
      <c r="Q24" s="138"/>
      <c r="R24" s="138"/>
      <c r="S24" s="138"/>
      <c r="T24" s="138"/>
      <c r="U24" s="138"/>
    </row>
    <row r="25" spans="1:21" ht="12.75">
      <c r="A25" s="59" t="s">
        <v>62</v>
      </c>
      <c r="C25" s="137">
        <v>16</v>
      </c>
      <c r="D25" s="137">
        <v>0</v>
      </c>
      <c r="E25" s="137">
        <f>SUM(C25:D25)</f>
        <v>16</v>
      </c>
      <c r="F25" s="132"/>
      <c r="G25" s="137">
        <v>24</v>
      </c>
      <c r="H25" s="137">
        <v>5</v>
      </c>
      <c r="I25" s="137">
        <f>SUM(G25:H25)</f>
        <v>29</v>
      </c>
      <c r="J25" s="132"/>
      <c r="K25" s="59">
        <f>SUM(E25,I25)</f>
        <v>45</v>
      </c>
      <c r="N25" s="1"/>
      <c r="O25" s="138"/>
      <c r="P25" s="138"/>
      <c r="Q25" s="138"/>
      <c r="R25" s="138"/>
      <c r="S25" s="138"/>
      <c r="T25" s="138"/>
      <c r="U25" s="138"/>
    </row>
    <row r="26" spans="1:21" ht="12.75">
      <c r="A26" s="59" t="s">
        <v>64</v>
      </c>
      <c r="C26" s="137">
        <v>10</v>
      </c>
      <c r="D26" s="137">
        <v>2</v>
      </c>
      <c r="E26" s="137">
        <f>SUM(C26:D26)</f>
        <v>12</v>
      </c>
      <c r="F26" s="132"/>
      <c r="G26" s="137">
        <v>24</v>
      </c>
      <c r="H26" s="137">
        <v>19</v>
      </c>
      <c r="I26" s="137">
        <f>SUM(G26:H26)</f>
        <v>43</v>
      </c>
      <c r="J26" s="132"/>
      <c r="K26" s="59">
        <f>SUM(E26,I26)</f>
        <v>55</v>
      </c>
      <c r="N26" s="1"/>
      <c r="O26" s="138"/>
      <c r="P26" s="138"/>
      <c r="Q26" s="138"/>
      <c r="R26" s="138"/>
      <c r="S26" s="138"/>
      <c r="T26" s="138"/>
      <c r="U26" s="138"/>
    </row>
    <row r="27" spans="1:21" ht="12.75">
      <c r="A27" s="59" t="s">
        <v>65</v>
      </c>
      <c r="C27" s="137">
        <v>51</v>
      </c>
      <c r="D27" s="137">
        <v>19</v>
      </c>
      <c r="E27" s="137">
        <f>SUM(C27:D27)</f>
        <v>70</v>
      </c>
      <c r="F27" s="132"/>
      <c r="G27" s="137">
        <v>158</v>
      </c>
      <c r="H27" s="137">
        <v>81</v>
      </c>
      <c r="I27" s="137">
        <f>SUM(G27:H27)</f>
        <v>239</v>
      </c>
      <c r="J27" s="132"/>
      <c r="K27" s="59">
        <f>SUM(E27,I27)</f>
        <v>309</v>
      </c>
      <c r="N27" s="1"/>
      <c r="O27" s="138"/>
      <c r="P27" s="138"/>
      <c r="Q27" s="138"/>
      <c r="R27" s="138"/>
      <c r="S27" s="138"/>
      <c r="T27" s="138"/>
      <c r="U27" s="138"/>
    </row>
    <row r="28" spans="1:21" ht="12.75">
      <c r="A28" s="59" t="s">
        <v>66</v>
      </c>
      <c r="C28" s="137">
        <v>8</v>
      </c>
      <c r="D28" s="137">
        <v>10</v>
      </c>
      <c r="E28" s="137">
        <f>SUM(C28:D28)</f>
        <v>18</v>
      </c>
      <c r="F28" s="132"/>
      <c r="G28" s="137">
        <v>20</v>
      </c>
      <c r="H28" s="137">
        <v>27</v>
      </c>
      <c r="I28" s="137">
        <f>SUM(G28:H28)</f>
        <v>47</v>
      </c>
      <c r="J28" s="132"/>
      <c r="K28" s="59">
        <f>SUM(E28,I28)</f>
        <v>65</v>
      </c>
      <c r="N28" s="1"/>
      <c r="O28" s="138"/>
      <c r="P28" s="138"/>
      <c r="Q28" s="138"/>
      <c r="R28" s="138"/>
      <c r="S28" s="138"/>
      <c r="T28" s="138"/>
      <c r="U28" s="138"/>
    </row>
    <row r="29" spans="1:12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ht="9" customHeight="1"/>
    <row r="31" spans="1:11" ht="12.75">
      <c r="A31" s="59" t="s">
        <v>99</v>
      </c>
      <c r="C31" s="59">
        <f>SUM(C24:C30)</f>
        <v>94</v>
      </c>
      <c r="D31" s="59">
        <f>SUM(D24:D30)</f>
        <v>47</v>
      </c>
      <c r="E31" s="59">
        <f>SUM(E24:E30)</f>
        <v>141</v>
      </c>
      <c r="G31" s="59">
        <f>SUM(G24:G30)</f>
        <v>238</v>
      </c>
      <c r="H31" s="59">
        <f>SUM(H24:H30)</f>
        <v>162</v>
      </c>
      <c r="I31" s="59">
        <f>SUM(I24:I30)</f>
        <v>400</v>
      </c>
      <c r="K31" s="59">
        <f>SUM(E31,I31)</f>
        <v>541</v>
      </c>
    </row>
    <row r="32" spans="1:12" ht="8.2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ht="12" customHeight="1"/>
    <row r="34" ht="10.5" customHeight="1">
      <c r="A34" s="67" t="s">
        <v>100</v>
      </c>
    </row>
    <row r="35" ht="10.5" customHeight="1">
      <c r="A35" s="62" t="s">
        <v>113</v>
      </c>
    </row>
  </sheetData>
  <mergeCells count="2">
    <mergeCell ref="A15:L15"/>
    <mergeCell ref="A1:L1"/>
  </mergeCells>
  <printOptions horizontalCentered="1"/>
  <pageMargins left="0.78740157480315" right="0.78740157480315" top="1" bottom="0.393700787401575" header="0.511811024" footer="0.51181102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T62"/>
  <sheetViews>
    <sheetView zoomScale="75" zoomScaleNormal="75" workbookViewId="0" topLeftCell="A1">
      <selection activeCell="P28" sqref="P28"/>
    </sheetView>
  </sheetViews>
  <sheetFormatPr defaultColWidth="11.421875" defaultRowHeight="12.75"/>
  <cols>
    <col min="1" max="1" width="1.7109375" style="4" customWidth="1"/>
    <col min="2" max="2" width="46.421875" style="4" customWidth="1"/>
    <col min="3" max="5" width="6.7109375" style="4" customWidth="1"/>
    <col min="6" max="6" width="3.7109375" style="4" customWidth="1"/>
    <col min="7" max="8" width="6.7109375" style="4" customWidth="1"/>
    <col min="9" max="9" width="7.421875" style="4" customWidth="1"/>
    <col min="10" max="10" width="3.7109375" style="4" customWidth="1"/>
    <col min="11" max="11" width="7.421875" style="4" customWidth="1"/>
    <col min="12" max="12" width="0.85546875" style="4" customWidth="1"/>
    <col min="13" max="252" width="9.140625" style="4" customWidth="1"/>
    <col min="253" max="16384" width="11.421875" style="4" customWidth="1"/>
  </cols>
  <sheetData>
    <row r="1" spans="1:11" ht="12.75">
      <c r="A1" s="160" t="s">
        <v>330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3" ht="12.75" customHeight="1">
      <c r="A2" s="147" t="s">
        <v>304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44"/>
    </row>
    <row r="3" spans="1:13" ht="12.75">
      <c r="A3" s="149" t="s">
        <v>109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8"/>
      <c r="M3" s="144"/>
    </row>
    <row r="4" spans="1:13" ht="12.7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9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44"/>
    </row>
    <row r="6" spans="3:12" s="9" customFormat="1" ht="11.25" customHeight="1">
      <c r="C6" s="8" t="s">
        <v>87</v>
      </c>
      <c r="D6" s="8"/>
      <c r="E6" s="8"/>
      <c r="G6" s="8" t="s">
        <v>88</v>
      </c>
      <c r="H6" s="8"/>
      <c r="I6" s="8"/>
      <c r="K6" s="8" t="s">
        <v>105</v>
      </c>
      <c r="L6" s="8"/>
    </row>
    <row r="7" spans="3:12" s="9" customFormat="1" ht="10.5" customHeight="1">
      <c r="C7" s="11" t="s">
        <v>102</v>
      </c>
      <c r="D7" s="10" t="s">
        <v>103</v>
      </c>
      <c r="E7" s="11" t="s">
        <v>92</v>
      </c>
      <c r="G7" s="11" t="s">
        <v>102</v>
      </c>
      <c r="H7" s="10" t="s">
        <v>103</v>
      </c>
      <c r="I7" s="11" t="s">
        <v>92</v>
      </c>
      <c r="J7" s="50"/>
      <c r="K7" s="8" t="s">
        <v>106</v>
      </c>
      <c r="L7" s="8"/>
    </row>
    <row r="8" spans="1:13" ht="9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4"/>
    </row>
    <row r="9" spans="1:13" ht="11.2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4"/>
    </row>
    <row r="10" spans="1:13" ht="11.25" customHeight="1">
      <c r="A10" s="143" t="s">
        <v>270</v>
      </c>
      <c r="B10" s="143"/>
      <c r="C10" s="143">
        <f>SUM(C11)</f>
        <v>87</v>
      </c>
      <c r="D10" s="143">
        <f>SUM(D11)</f>
        <v>13</v>
      </c>
      <c r="E10" s="143">
        <f>SUM(E11)</f>
        <v>100</v>
      </c>
      <c r="F10" s="143"/>
      <c r="G10" s="143">
        <f>SUM(G11)</f>
        <v>8</v>
      </c>
      <c r="H10" s="143">
        <f>SUM(H11)</f>
        <v>2</v>
      </c>
      <c r="I10" s="143">
        <f>SUM(I11)</f>
        <v>10</v>
      </c>
      <c r="J10" s="143"/>
      <c r="K10" s="143">
        <f>SUM(K11)</f>
        <v>110</v>
      </c>
      <c r="L10" s="143"/>
      <c r="M10" s="144"/>
    </row>
    <row r="11" spans="1:13" ht="11.25" customHeight="1">
      <c r="A11" s="143" t="s">
        <v>71</v>
      </c>
      <c r="B11" s="143"/>
      <c r="C11" s="143">
        <f>SUM(C13)</f>
        <v>87</v>
      </c>
      <c r="D11" s="143">
        <f>SUM(D13)</f>
        <v>13</v>
      </c>
      <c r="E11" s="143">
        <f>SUM(E13)</f>
        <v>100</v>
      </c>
      <c r="F11" s="143"/>
      <c r="G11" s="143">
        <f>SUM(G13)</f>
        <v>8</v>
      </c>
      <c r="H11" s="143">
        <f>SUM(H13)</f>
        <v>2</v>
      </c>
      <c r="I11" s="143">
        <f>SUM(I13)</f>
        <v>10</v>
      </c>
      <c r="J11" s="143"/>
      <c r="K11" s="143">
        <f>SUM(K13)</f>
        <v>110</v>
      </c>
      <c r="L11" s="143"/>
      <c r="M11" s="144"/>
    </row>
    <row r="12" spans="1:13" ht="11.25" customHeight="1">
      <c r="A12" s="143"/>
      <c r="B12" s="143" t="s">
        <v>107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4"/>
    </row>
    <row r="13" spans="1:13" ht="11.25" customHeight="1">
      <c r="A13" s="143"/>
      <c r="B13" s="143" t="s">
        <v>273</v>
      </c>
      <c r="C13" s="143">
        <v>87</v>
      </c>
      <c r="D13" s="143">
        <v>13</v>
      </c>
      <c r="E13" s="143">
        <f>SUM(C13:D13)</f>
        <v>100</v>
      </c>
      <c r="F13" s="143"/>
      <c r="G13" s="143">
        <v>8</v>
      </c>
      <c r="H13" s="143">
        <v>2</v>
      </c>
      <c r="I13" s="143">
        <f>SUM(G13:H13)</f>
        <v>10</v>
      </c>
      <c r="J13" s="143"/>
      <c r="K13" s="143">
        <f>SUM(E13,I13)</f>
        <v>110</v>
      </c>
      <c r="L13" s="143"/>
      <c r="M13" s="144"/>
    </row>
    <row r="14" spans="1:13" ht="11.25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4"/>
    </row>
    <row r="15" spans="1:13" ht="11.25" customHeight="1">
      <c r="A15" s="151" t="s">
        <v>108</v>
      </c>
      <c r="B15" s="144"/>
      <c r="C15" s="152">
        <f>SUM(C16,C22,C27,C30,C33,C36,C44,C47)</f>
        <v>848</v>
      </c>
      <c r="D15" s="152">
        <f>SUM(D16,D22,D27,D30,D33,D36,D44,D47)</f>
        <v>601</v>
      </c>
      <c r="E15" s="152">
        <f>SUM(E16,E22,E27,E30,E33,E36,E44,E47)</f>
        <v>1449</v>
      </c>
      <c r="F15" s="152"/>
      <c r="G15" s="152">
        <f>SUM(G16,G22,G27,G30,G33,G36,G44,G47)</f>
        <v>2204</v>
      </c>
      <c r="H15" s="152">
        <f>SUM(H16,H22,H27,H30,H33,H36,H44,H47)</f>
        <v>2041</v>
      </c>
      <c r="I15" s="152">
        <f>SUM(I16,I22,I27,I30,I33,I36,I44,I47)</f>
        <v>4245</v>
      </c>
      <c r="J15" s="144"/>
      <c r="K15" s="152">
        <f>SUM(K16,K22,K27,K30,K33,K36,K44,K47)</f>
        <v>5694</v>
      </c>
      <c r="L15" s="152"/>
      <c r="M15" s="143"/>
    </row>
    <row r="16" spans="1:13" ht="11.25" customHeight="1">
      <c r="A16" s="153" t="s">
        <v>14</v>
      </c>
      <c r="B16" s="144"/>
      <c r="C16" s="145">
        <f>SUM(C17:C20)</f>
        <v>199</v>
      </c>
      <c r="D16" s="145">
        <f>SUM(D17:D20)</f>
        <v>138</v>
      </c>
      <c r="E16" s="145">
        <f>C16+D16</f>
        <v>337</v>
      </c>
      <c r="F16" s="145"/>
      <c r="G16" s="145">
        <f>SUM(G17:G20)</f>
        <v>441</v>
      </c>
      <c r="H16" s="145">
        <f>SUM(H17:H20)</f>
        <v>273</v>
      </c>
      <c r="I16" s="145">
        <f>G16+H16</f>
        <v>714</v>
      </c>
      <c r="J16" s="144"/>
      <c r="K16" s="152">
        <f>E16+I16</f>
        <v>1051</v>
      </c>
      <c r="L16" s="145"/>
      <c r="M16" s="146"/>
    </row>
    <row r="17" spans="1:20" ht="11.25" customHeight="1">
      <c r="A17" s="144"/>
      <c r="B17" s="154" t="s">
        <v>15</v>
      </c>
      <c r="C17" s="154">
        <v>72</v>
      </c>
      <c r="D17" s="154">
        <v>68</v>
      </c>
      <c r="E17" s="154">
        <v>140</v>
      </c>
      <c r="F17" s="154"/>
      <c r="G17" s="154">
        <v>199</v>
      </c>
      <c r="H17" s="154">
        <v>149</v>
      </c>
      <c r="I17" s="154">
        <v>348</v>
      </c>
      <c r="J17" s="144"/>
      <c r="K17" s="152">
        <f>E17+I17</f>
        <v>488</v>
      </c>
      <c r="L17" s="145"/>
      <c r="M17" s="154"/>
      <c r="N17" s="1"/>
      <c r="O17" s="1"/>
      <c r="P17" s="1"/>
      <c r="Q17" s="1"/>
      <c r="R17" s="1"/>
      <c r="S17" s="1"/>
      <c r="T17" s="1"/>
    </row>
    <row r="18" spans="1:20" ht="11.25" customHeight="1">
      <c r="A18" s="144"/>
      <c r="B18" s="154" t="s">
        <v>16</v>
      </c>
      <c r="C18" s="154">
        <v>69</v>
      </c>
      <c r="D18" s="154">
        <v>28</v>
      </c>
      <c r="E18" s="154">
        <v>97</v>
      </c>
      <c r="F18" s="154"/>
      <c r="G18" s="154">
        <v>144</v>
      </c>
      <c r="H18" s="154">
        <v>49</v>
      </c>
      <c r="I18" s="154">
        <v>193</v>
      </c>
      <c r="J18" s="145"/>
      <c r="K18" s="152">
        <f>E18+I18</f>
        <v>290</v>
      </c>
      <c r="L18" s="145"/>
      <c r="M18" s="154"/>
      <c r="N18" s="1"/>
      <c r="O18" s="1"/>
      <c r="P18" s="1"/>
      <c r="Q18" s="1"/>
      <c r="R18" s="1"/>
      <c r="S18" s="1"/>
      <c r="T18" s="1"/>
    </row>
    <row r="19" spans="1:20" ht="11.25" customHeight="1">
      <c r="A19" s="144"/>
      <c r="B19" s="154" t="s">
        <v>17</v>
      </c>
      <c r="C19" s="154">
        <v>34</v>
      </c>
      <c r="D19" s="154">
        <v>24</v>
      </c>
      <c r="E19" s="154">
        <v>58</v>
      </c>
      <c r="F19" s="154"/>
      <c r="G19" s="154">
        <v>48</v>
      </c>
      <c r="H19" s="154">
        <v>40</v>
      </c>
      <c r="I19" s="154">
        <v>88</v>
      </c>
      <c r="J19" s="145"/>
      <c r="K19" s="152">
        <f>E19+I19</f>
        <v>146</v>
      </c>
      <c r="L19" s="145"/>
      <c r="M19" s="154"/>
      <c r="N19" s="1"/>
      <c r="O19" s="1"/>
      <c r="P19" s="1"/>
      <c r="Q19" s="1"/>
      <c r="R19" s="1"/>
      <c r="S19" s="1"/>
      <c r="T19" s="1"/>
    </row>
    <row r="20" spans="1:20" ht="11.25" customHeight="1">
      <c r="A20" s="144"/>
      <c r="B20" s="154" t="s">
        <v>18</v>
      </c>
      <c r="C20" s="154">
        <v>24</v>
      </c>
      <c r="D20" s="154">
        <v>18</v>
      </c>
      <c r="E20" s="154">
        <v>42</v>
      </c>
      <c r="F20" s="154"/>
      <c r="G20" s="154">
        <v>50</v>
      </c>
      <c r="H20" s="154">
        <v>35</v>
      </c>
      <c r="I20" s="154">
        <v>85</v>
      </c>
      <c r="J20" s="145"/>
      <c r="K20" s="152">
        <f>E20+I20</f>
        <v>127</v>
      </c>
      <c r="L20" s="145"/>
      <c r="M20" s="154"/>
      <c r="N20" s="1"/>
      <c r="O20" s="1"/>
      <c r="P20" s="1"/>
      <c r="Q20" s="1"/>
      <c r="R20" s="1"/>
      <c r="S20" s="1"/>
      <c r="T20" s="1"/>
    </row>
    <row r="21" spans="1:13" ht="11.25" customHeight="1">
      <c r="A21" s="144"/>
      <c r="B21" s="144"/>
      <c r="C21" s="145"/>
      <c r="D21" s="145"/>
      <c r="E21" s="145"/>
      <c r="F21" s="145"/>
      <c r="G21" s="145"/>
      <c r="H21" s="145"/>
      <c r="I21" s="145"/>
      <c r="J21" s="144"/>
      <c r="K21" s="145"/>
      <c r="L21" s="145"/>
      <c r="M21" s="144"/>
    </row>
    <row r="22" spans="1:13" ht="11.25" customHeight="1">
      <c r="A22" s="153" t="s">
        <v>25</v>
      </c>
      <c r="B22" s="144"/>
      <c r="C22" s="145">
        <f>SUM(C23:C25)</f>
        <v>112</v>
      </c>
      <c r="D22" s="145">
        <f>SUM(D23:D25)</f>
        <v>67</v>
      </c>
      <c r="E22" s="145">
        <f>SUM(C22:D22)</f>
        <v>179</v>
      </c>
      <c r="F22" s="145"/>
      <c r="G22" s="145">
        <f>SUM(G23:G25)</f>
        <v>507</v>
      </c>
      <c r="H22" s="145">
        <f>SUM(H23:H25)</f>
        <v>297</v>
      </c>
      <c r="I22" s="145">
        <f>G22+H22</f>
        <v>804</v>
      </c>
      <c r="J22" s="144"/>
      <c r="K22" s="152">
        <f>E22+I22</f>
        <v>983</v>
      </c>
      <c r="L22" s="145"/>
      <c r="M22" s="146"/>
    </row>
    <row r="23" spans="1:20" ht="11.25" customHeight="1">
      <c r="A23" s="144"/>
      <c r="B23" s="146" t="s">
        <v>26</v>
      </c>
      <c r="C23" s="154">
        <v>51</v>
      </c>
      <c r="D23" s="154">
        <v>24</v>
      </c>
      <c r="E23" s="154">
        <v>75</v>
      </c>
      <c r="F23" s="154"/>
      <c r="G23" s="154">
        <v>163</v>
      </c>
      <c r="H23" s="154">
        <v>111</v>
      </c>
      <c r="I23" s="154">
        <v>274</v>
      </c>
      <c r="J23" s="145"/>
      <c r="K23" s="152">
        <f>E23+I23</f>
        <v>349</v>
      </c>
      <c r="L23" s="145"/>
      <c r="M23" s="154"/>
      <c r="N23" s="1"/>
      <c r="O23" s="1"/>
      <c r="P23" s="1"/>
      <c r="Q23" s="1"/>
      <c r="R23" s="1"/>
      <c r="S23" s="1"/>
      <c r="T23" s="1"/>
    </row>
    <row r="24" spans="1:20" ht="11.25" customHeight="1">
      <c r="A24" s="144"/>
      <c r="B24" s="146" t="s">
        <v>27</v>
      </c>
      <c r="C24" s="154">
        <v>55</v>
      </c>
      <c r="D24" s="154">
        <v>42</v>
      </c>
      <c r="E24" s="154">
        <v>97</v>
      </c>
      <c r="F24" s="154"/>
      <c r="G24" s="154">
        <v>317</v>
      </c>
      <c r="H24" s="154">
        <v>176</v>
      </c>
      <c r="I24" s="154">
        <v>493</v>
      </c>
      <c r="J24" s="145"/>
      <c r="K24" s="152">
        <f>E24+I24</f>
        <v>590</v>
      </c>
      <c r="L24" s="145"/>
      <c r="M24" s="154"/>
      <c r="N24" s="1"/>
      <c r="O24" s="1"/>
      <c r="P24" s="1"/>
      <c r="Q24" s="1"/>
      <c r="R24" s="1"/>
      <c r="S24" s="1"/>
      <c r="T24" s="1"/>
    </row>
    <row r="25" spans="1:20" ht="11.25" customHeight="1">
      <c r="A25" s="144"/>
      <c r="B25" s="146" t="s">
        <v>28</v>
      </c>
      <c r="C25" s="154">
        <v>6</v>
      </c>
      <c r="D25" s="154">
        <v>1</v>
      </c>
      <c r="E25" s="154">
        <v>7</v>
      </c>
      <c r="F25" s="154"/>
      <c r="G25" s="154">
        <v>27</v>
      </c>
      <c r="H25" s="154">
        <v>10</v>
      </c>
      <c r="I25" s="154">
        <v>37</v>
      </c>
      <c r="J25" s="145"/>
      <c r="K25" s="152">
        <f>E25+I25</f>
        <v>44</v>
      </c>
      <c r="L25" s="145"/>
      <c r="M25" s="154"/>
      <c r="N25" s="1"/>
      <c r="O25" s="1"/>
      <c r="P25" s="1"/>
      <c r="Q25" s="1"/>
      <c r="R25" s="1"/>
      <c r="S25" s="1"/>
      <c r="T25" s="1"/>
    </row>
    <row r="26" spans="1:13" ht="11.25" customHeight="1">
      <c r="A26" s="144"/>
      <c r="B26" s="144"/>
      <c r="C26" s="145"/>
      <c r="D26" s="145"/>
      <c r="E26" s="145"/>
      <c r="F26" s="145"/>
      <c r="G26" s="145"/>
      <c r="H26" s="145"/>
      <c r="I26" s="145"/>
      <c r="J26" s="144"/>
      <c r="K26" s="145"/>
      <c r="L26" s="145"/>
      <c r="M26" s="144"/>
    </row>
    <row r="27" spans="1:13" ht="11.25" customHeight="1">
      <c r="A27" s="153" t="s">
        <v>29</v>
      </c>
      <c r="B27" s="144"/>
      <c r="C27" s="145">
        <f>SUM(C28)</f>
        <v>141</v>
      </c>
      <c r="D27" s="145">
        <f>SUM(D28)</f>
        <v>70</v>
      </c>
      <c r="E27" s="145">
        <f>SUM(E28)</f>
        <v>211</v>
      </c>
      <c r="F27" s="145"/>
      <c r="G27" s="145">
        <f>SUM(G28)</f>
        <v>559</v>
      </c>
      <c r="H27" s="145">
        <f>SUM(H28)</f>
        <v>365</v>
      </c>
      <c r="I27" s="145">
        <f>G27+H27</f>
        <v>924</v>
      </c>
      <c r="J27" s="144"/>
      <c r="K27" s="152">
        <f>E27+I27</f>
        <v>1135</v>
      </c>
      <c r="L27" s="145"/>
      <c r="M27" s="146"/>
    </row>
    <row r="28" spans="1:13" ht="11.25" customHeight="1">
      <c r="A28" s="144"/>
      <c r="B28" s="146" t="s">
        <v>30</v>
      </c>
      <c r="C28" s="154">
        <v>141</v>
      </c>
      <c r="D28" s="154">
        <v>70</v>
      </c>
      <c r="E28" s="154">
        <v>211</v>
      </c>
      <c r="F28" s="154"/>
      <c r="G28" s="154">
        <v>559</v>
      </c>
      <c r="H28" s="154">
        <v>365</v>
      </c>
      <c r="I28" s="154">
        <v>924</v>
      </c>
      <c r="J28" s="146"/>
      <c r="K28" s="152">
        <f>E28+I28</f>
        <v>1135</v>
      </c>
      <c r="L28" s="145"/>
      <c r="M28" s="146"/>
    </row>
    <row r="29" spans="1:13" ht="11.25" customHeight="1">
      <c r="A29" s="144"/>
      <c r="B29" s="144"/>
      <c r="C29" s="145"/>
      <c r="D29" s="145"/>
      <c r="E29" s="145"/>
      <c r="F29" s="145"/>
      <c r="G29" s="145"/>
      <c r="H29" s="145"/>
      <c r="I29" s="145"/>
      <c r="J29" s="144"/>
      <c r="K29" s="145"/>
      <c r="L29" s="145"/>
      <c r="M29" s="144"/>
    </row>
    <row r="30" spans="1:13" ht="11.25" customHeight="1">
      <c r="A30" s="153" t="s">
        <v>31</v>
      </c>
      <c r="B30" s="144"/>
      <c r="C30" s="145">
        <f>SUM(C31)</f>
        <v>63</v>
      </c>
      <c r="D30" s="145">
        <f>SUM(D31)</f>
        <v>23</v>
      </c>
      <c r="E30" s="145">
        <f>C30+D30</f>
        <v>86</v>
      </c>
      <c r="F30" s="145"/>
      <c r="G30" s="145">
        <f>SUM(G31)</f>
        <v>118</v>
      </c>
      <c r="H30" s="145">
        <f>SUM(H31)</f>
        <v>34</v>
      </c>
      <c r="I30" s="145">
        <f>SUM(G30:H30)</f>
        <v>152</v>
      </c>
      <c r="J30" s="144"/>
      <c r="K30" s="152">
        <f>E30+I30</f>
        <v>238</v>
      </c>
      <c r="L30" s="145"/>
      <c r="M30" s="146"/>
    </row>
    <row r="31" spans="1:13" ht="11.25" customHeight="1">
      <c r="A31" s="144"/>
      <c r="B31" s="146" t="s">
        <v>32</v>
      </c>
      <c r="C31" s="154">
        <v>63</v>
      </c>
      <c r="D31" s="154">
        <v>23</v>
      </c>
      <c r="E31" s="154">
        <v>86</v>
      </c>
      <c r="F31" s="154"/>
      <c r="G31" s="154">
        <v>118</v>
      </c>
      <c r="H31" s="154">
        <v>34</v>
      </c>
      <c r="I31" s="154">
        <v>152</v>
      </c>
      <c r="J31" s="145"/>
      <c r="K31" s="152">
        <f>E31+I31</f>
        <v>238</v>
      </c>
      <c r="L31" s="145"/>
      <c r="M31" s="146"/>
    </row>
    <row r="32" spans="1:13" ht="11.25" customHeight="1">
      <c r="A32" s="144"/>
      <c r="B32" s="144"/>
      <c r="C32" s="145"/>
      <c r="D32" s="145"/>
      <c r="E32" s="145"/>
      <c r="F32" s="145"/>
      <c r="G32" s="145"/>
      <c r="H32" s="145"/>
      <c r="I32" s="145"/>
      <c r="J32" s="144"/>
      <c r="K32" s="152"/>
      <c r="L32" s="145"/>
      <c r="M32" s="144"/>
    </row>
    <row r="33" spans="1:13" ht="11.25" customHeight="1">
      <c r="A33" s="153" t="s">
        <v>33</v>
      </c>
      <c r="B33" s="144"/>
      <c r="C33" s="145">
        <f>SUM(C34)</f>
        <v>0</v>
      </c>
      <c r="D33" s="145">
        <f>SUM(D34)</f>
        <v>0</v>
      </c>
      <c r="E33" s="145">
        <f>SUM(E34)</f>
        <v>0</v>
      </c>
      <c r="F33" s="145"/>
      <c r="G33" s="145">
        <f>SUM(G34)</f>
        <v>16</v>
      </c>
      <c r="H33" s="145">
        <f>SUM(H34)</f>
        <v>356</v>
      </c>
      <c r="I33" s="145">
        <f>SUM(G33:H33)</f>
        <v>372</v>
      </c>
      <c r="J33" s="144"/>
      <c r="K33" s="152">
        <f>E33+I33</f>
        <v>372</v>
      </c>
      <c r="L33" s="145"/>
      <c r="M33" s="146"/>
    </row>
    <row r="34" spans="1:13" ht="11.25" customHeight="1">
      <c r="A34" s="144"/>
      <c r="B34" s="146" t="s">
        <v>34</v>
      </c>
      <c r="C34" s="154">
        <v>0</v>
      </c>
      <c r="D34" s="154">
        <v>0</v>
      </c>
      <c r="E34" s="154">
        <v>0</v>
      </c>
      <c r="F34" s="154"/>
      <c r="G34" s="154">
        <v>16</v>
      </c>
      <c r="H34" s="154">
        <v>356</v>
      </c>
      <c r="I34" s="154">
        <v>372</v>
      </c>
      <c r="J34" s="145"/>
      <c r="K34" s="152">
        <f>E34+I34</f>
        <v>372</v>
      </c>
      <c r="L34" s="145"/>
      <c r="M34" s="146"/>
    </row>
    <row r="35" spans="1:13" ht="11.25" customHeight="1">
      <c r="A35" s="144"/>
      <c r="B35" s="144"/>
      <c r="C35" s="145"/>
      <c r="D35" s="145"/>
      <c r="E35" s="145"/>
      <c r="F35" s="145"/>
      <c r="G35" s="145"/>
      <c r="H35" s="145"/>
      <c r="I35" s="145"/>
      <c r="J35" s="144"/>
      <c r="K35" s="152"/>
      <c r="L35" s="145"/>
      <c r="M35" s="144"/>
    </row>
    <row r="36" spans="1:13" ht="11.25" customHeight="1">
      <c r="A36" s="153" t="s">
        <v>36</v>
      </c>
      <c r="B36" s="144"/>
      <c r="C36" s="145">
        <f>SUM(C37:C42)</f>
        <v>153</v>
      </c>
      <c r="D36" s="145">
        <f>SUM(D37:D42)</f>
        <v>146</v>
      </c>
      <c r="E36" s="145">
        <f>SUM(E37:E42)</f>
        <v>299</v>
      </c>
      <c r="F36" s="145"/>
      <c r="G36" s="145">
        <f>SUM(G37:G42)</f>
        <v>313</v>
      </c>
      <c r="H36" s="145">
        <f>SUM(H37:H42)</f>
        <v>421</v>
      </c>
      <c r="I36" s="145">
        <f>SUM(I37:I42)</f>
        <v>734</v>
      </c>
      <c r="J36" s="144"/>
      <c r="K36" s="152">
        <f aca="true" t="shared" si="0" ref="K36:K42">E36+I36</f>
        <v>1033</v>
      </c>
      <c r="L36" s="145"/>
      <c r="M36" s="146"/>
    </row>
    <row r="37" spans="1:20" ht="11.25" customHeight="1">
      <c r="A37" s="144"/>
      <c r="B37" s="154" t="s">
        <v>40</v>
      </c>
      <c r="C37" s="154">
        <v>43</v>
      </c>
      <c r="D37" s="154">
        <v>20</v>
      </c>
      <c r="E37" s="154">
        <v>63</v>
      </c>
      <c r="F37" s="154"/>
      <c r="G37" s="154">
        <v>87</v>
      </c>
      <c r="H37" s="154">
        <v>52</v>
      </c>
      <c r="I37" s="154">
        <v>139</v>
      </c>
      <c r="J37" s="144"/>
      <c r="K37" s="152">
        <f t="shared" si="0"/>
        <v>202</v>
      </c>
      <c r="L37" s="144"/>
      <c r="M37" s="154"/>
      <c r="N37" s="1"/>
      <c r="O37" s="1"/>
      <c r="P37" s="1"/>
      <c r="Q37" s="1"/>
      <c r="R37" s="1"/>
      <c r="S37" s="1"/>
      <c r="T37" s="1"/>
    </row>
    <row r="38" spans="1:20" ht="11.25" customHeight="1">
      <c r="A38" s="144"/>
      <c r="B38" s="154" t="s">
        <v>37</v>
      </c>
      <c r="C38" s="154">
        <v>13</v>
      </c>
      <c r="D38" s="154">
        <v>7</v>
      </c>
      <c r="E38" s="154">
        <v>20</v>
      </c>
      <c r="F38" s="154"/>
      <c r="G38" s="154">
        <v>29</v>
      </c>
      <c r="H38" s="154">
        <v>33</v>
      </c>
      <c r="I38" s="154">
        <v>62</v>
      </c>
      <c r="J38" s="145"/>
      <c r="K38" s="152">
        <f t="shared" si="0"/>
        <v>82</v>
      </c>
      <c r="L38" s="145"/>
      <c r="M38" s="154"/>
      <c r="N38" s="1"/>
      <c r="O38" s="1"/>
      <c r="P38" s="1"/>
      <c r="Q38" s="1"/>
      <c r="R38" s="1"/>
      <c r="S38" s="1"/>
      <c r="T38" s="1"/>
    </row>
    <row r="39" spans="1:20" ht="11.25" customHeight="1">
      <c r="A39" s="144"/>
      <c r="B39" s="154" t="s">
        <v>41</v>
      </c>
      <c r="C39" s="154">
        <v>26</v>
      </c>
      <c r="D39" s="154">
        <v>16</v>
      </c>
      <c r="E39" s="154">
        <v>42</v>
      </c>
      <c r="F39" s="154"/>
      <c r="G39" s="154">
        <v>49</v>
      </c>
      <c r="H39" s="154">
        <v>47</v>
      </c>
      <c r="I39" s="154">
        <v>96</v>
      </c>
      <c r="J39" s="145"/>
      <c r="K39" s="152">
        <f t="shared" si="0"/>
        <v>138</v>
      </c>
      <c r="L39" s="145"/>
      <c r="M39" s="154"/>
      <c r="N39" s="1"/>
      <c r="O39" s="1"/>
      <c r="P39" s="1"/>
      <c r="Q39" s="1"/>
      <c r="R39" s="1"/>
      <c r="S39" s="1"/>
      <c r="T39" s="1"/>
    </row>
    <row r="40" spans="1:20" ht="11.25" customHeight="1">
      <c r="A40" s="144"/>
      <c r="B40" s="154" t="s">
        <v>319</v>
      </c>
      <c r="C40" s="154">
        <v>8</v>
      </c>
      <c r="D40" s="154">
        <v>10</v>
      </c>
      <c r="E40" s="154">
        <v>18</v>
      </c>
      <c r="F40" s="154"/>
      <c r="G40" s="154">
        <v>10</v>
      </c>
      <c r="H40" s="154">
        <v>32</v>
      </c>
      <c r="I40" s="154">
        <v>42</v>
      </c>
      <c r="J40" s="145"/>
      <c r="K40" s="152">
        <f t="shared" si="0"/>
        <v>60</v>
      </c>
      <c r="L40" s="145"/>
      <c r="M40" s="154"/>
      <c r="N40" s="1"/>
      <c r="O40" s="1"/>
      <c r="P40" s="1"/>
      <c r="Q40" s="1"/>
      <c r="R40" s="1"/>
      <c r="S40" s="1"/>
      <c r="T40" s="1"/>
    </row>
    <row r="41" spans="1:20" ht="11.25" customHeight="1">
      <c r="A41" s="144"/>
      <c r="B41" s="154" t="s">
        <v>42</v>
      </c>
      <c r="C41" s="154">
        <v>48</v>
      </c>
      <c r="D41" s="154">
        <v>44</v>
      </c>
      <c r="E41" s="154">
        <v>92</v>
      </c>
      <c r="F41" s="154"/>
      <c r="G41" s="154">
        <v>108</v>
      </c>
      <c r="H41" s="154">
        <v>133</v>
      </c>
      <c r="I41" s="154">
        <v>241</v>
      </c>
      <c r="J41" s="145"/>
      <c r="K41" s="152">
        <f t="shared" si="0"/>
        <v>333</v>
      </c>
      <c r="L41" s="145"/>
      <c r="M41" s="154"/>
      <c r="N41" s="1"/>
      <c r="O41" s="1"/>
      <c r="P41" s="1"/>
      <c r="Q41" s="1"/>
      <c r="R41" s="1"/>
      <c r="S41" s="1"/>
      <c r="T41" s="1"/>
    </row>
    <row r="42" spans="1:20" ht="11.25" customHeight="1">
      <c r="A42" s="144"/>
      <c r="B42" s="154" t="s">
        <v>45</v>
      </c>
      <c r="C42" s="154">
        <v>15</v>
      </c>
      <c r="D42" s="154">
        <v>49</v>
      </c>
      <c r="E42" s="154">
        <v>64</v>
      </c>
      <c r="F42" s="154"/>
      <c r="G42" s="154">
        <v>30</v>
      </c>
      <c r="H42" s="154">
        <v>124</v>
      </c>
      <c r="I42" s="154">
        <v>154</v>
      </c>
      <c r="J42" s="145"/>
      <c r="K42" s="152">
        <f t="shared" si="0"/>
        <v>218</v>
      </c>
      <c r="L42" s="145"/>
      <c r="M42" s="154"/>
      <c r="N42" s="1"/>
      <c r="O42" s="1"/>
      <c r="P42" s="1"/>
      <c r="Q42" s="1"/>
      <c r="R42" s="1"/>
      <c r="S42" s="1"/>
      <c r="T42" s="1"/>
    </row>
    <row r="43" spans="1:13" ht="11.25" customHeight="1">
      <c r="A43" s="144"/>
      <c r="B43" s="144"/>
      <c r="C43" s="145"/>
      <c r="D43" s="145"/>
      <c r="E43" s="145"/>
      <c r="F43" s="145"/>
      <c r="G43" s="145"/>
      <c r="H43" s="145"/>
      <c r="I43" s="145"/>
      <c r="J43" s="144"/>
      <c r="K43" s="152"/>
      <c r="L43" s="145"/>
      <c r="M43" s="144"/>
    </row>
    <row r="44" spans="1:13" ht="11.25" customHeight="1">
      <c r="A44" s="146" t="s">
        <v>73</v>
      </c>
      <c r="B44" s="144"/>
      <c r="C44" s="145">
        <f>SUM(C45)</f>
        <v>90</v>
      </c>
      <c r="D44" s="145">
        <f>SUM(D45)</f>
        <v>113</v>
      </c>
      <c r="E44" s="145">
        <f>SUM(C44:D44)</f>
        <v>203</v>
      </c>
      <c r="F44" s="145"/>
      <c r="G44" s="145">
        <f>SUM(G45)</f>
        <v>177</v>
      </c>
      <c r="H44" s="145">
        <f>SUM(H45)</f>
        <v>266</v>
      </c>
      <c r="I44" s="145">
        <f>SUM(G44:H44)</f>
        <v>443</v>
      </c>
      <c r="J44" s="144"/>
      <c r="K44" s="152">
        <f>E44+I44</f>
        <v>646</v>
      </c>
      <c r="L44" s="145"/>
      <c r="M44" s="146"/>
    </row>
    <row r="45" spans="1:13" ht="11.25" customHeight="1">
      <c r="A45" s="144"/>
      <c r="B45" s="146" t="s">
        <v>74</v>
      </c>
      <c r="C45" s="154">
        <v>90</v>
      </c>
      <c r="D45" s="154">
        <v>113</v>
      </c>
      <c r="E45" s="154">
        <v>203</v>
      </c>
      <c r="F45" s="154"/>
      <c r="G45" s="154">
        <v>177</v>
      </c>
      <c r="H45" s="154">
        <v>266</v>
      </c>
      <c r="I45" s="154">
        <v>443</v>
      </c>
      <c r="J45" s="145"/>
      <c r="K45" s="152">
        <f>E45+I45</f>
        <v>646</v>
      </c>
      <c r="L45" s="145"/>
      <c r="M45" s="146"/>
    </row>
    <row r="46" spans="1:13" ht="11.25" customHeight="1">
      <c r="A46" s="144"/>
      <c r="B46" s="146"/>
      <c r="C46" s="145"/>
      <c r="D46" s="145"/>
      <c r="E46" s="145"/>
      <c r="F46" s="145"/>
      <c r="G46" s="145"/>
      <c r="H46" s="145"/>
      <c r="I46" s="145"/>
      <c r="J46" s="145"/>
      <c r="K46" s="152"/>
      <c r="L46" s="145"/>
      <c r="M46" s="146"/>
    </row>
    <row r="47" spans="1:13" ht="11.25" customHeight="1">
      <c r="A47" s="144" t="s">
        <v>79</v>
      </c>
      <c r="B47" s="146"/>
      <c r="C47" s="145">
        <f>SUM(C48:C49)</f>
        <v>90</v>
      </c>
      <c r="D47" s="145">
        <f>SUM(D48:D49)</f>
        <v>44</v>
      </c>
      <c r="E47" s="145">
        <f>SUM(E48:E49)</f>
        <v>134</v>
      </c>
      <c r="F47" s="145"/>
      <c r="G47" s="145">
        <f>SUM(G48:G49)</f>
        <v>73</v>
      </c>
      <c r="H47" s="145">
        <f>SUM(H48:H49)</f>
        <v>29</v>
      </c>
      <c r="I47" s="145">
        <f>SUM(I48:I49)</f>
        <v>102</v>
      </c>
      <c r="J47" s="145"/>
      <c r="K47" s="145">
        <f>SUM(K48:K49)</f>
        <v>236</v>
      </c>
      <c r="L47" s="145"/>
      <c r="M47" s="146"/>
    </row>
    <row r="48" spans="1:13" ht="11.25" customHeight="1">
      <c r="A48" s="144"/>
      <c r="B48" s="146" t="s">
        <v>30</v>
      </c>
      <c r="C48" s="145">
        <v>55</v>
      </c>
      <c r="D48" s="145">
        <v>19</v>
      </c>
      <c r="E48" s="145">
        <v>74</v>
      </c>
      <c r="F48" s="145"/>
      <c r="G48" s="145">
        <f>39+18</f>
        <v>57</v>
      </c>
      <c r="H48" s="145">
        <f>13+3</f>
        <v>16</v>
      </c>
      <c r="I48" s="145">
        <f>SUM(G48:H48)</f>
        <v>73</v>
      </c>
      <c r="J48" s="145"/>
      <c r="K48" s="152">
        <f>E48+I48</f>
        <v>147</v>
      </c>
      <c r="L48" s="145"/>
      <c r="M48" s="146"/>
    </row>
    <row r="49" spans="1:13" ht="11.25" customHeight="1">
      <c r="A49" s="144"/>
      <c r="B49" s="146" t="s">
        <v>17</v>
      </c>
      <c r="C49" s="145">
        <v>35</v>
      </c>
      <c r="D49" s="145">
        <v>25</v>
      </c>
      <c r="E49" s="145">
        <v>60</v>
      </c>
      <c r="F49" s="145"/>
      <c r="G49" s="145">
        <f>11+5</f>
        <v>16</v>
      </c>
      <c r="H49" s="145">
        <v>13</v>
      </c>
      <c r="I49" s="145">
        <f>SUM(G49:H49)</f>
        <v>29</v>
      </c>
      <c r="J49" s="145"/>
      <c r="K49" s="152">
        <f>E49+I49</f>
        <v>89</v>
      </c>
      <c r="L49" s="145"/>
      <c r="M49" s="146"/>
    </row>
    <row r="50" spans="1:13" ht="11.25" customHeight="1">
      <c r="A50" s="144"/>
      <c r="B50" s="146"/>
      <c r="C50" s="145"/>
      <c r="D50" s="145"/>
      <c r="E50" s="145"/>
      <c r="F50" s="145"/>
      <c r="G50" s="145"/>
      <c r="H50" s="145"/>
      <c r="I50" s="145"/>
      <c r="J50" s="145"/>
      <c r="K50" s="152"/>
      <c r="L50" s="145"/>
      <c r="M50" s="146"/>
    </row>
    <row r="51" spans="1:13" ht="11.25" customHeight="1">
      <c r="A51" s="144" t="s">
        <v>101</v>
      </c>
      <c r="B51" s="144"/>
      <c r="C51" s="144">
        <f>C52</f>
        <v>0</v>
      </c>
      <c r="D51" s="144">
        <f>D52</f>
        <v>0</v>
      </c>
      <c r="E51" s="144">
        <f>E52</f>
        <v>0</v>
      </c>
      <c r="F51" s="144"/>
      <c r="G51" s="144">
        <f>G52</f>
        <v>30</v>
      </c>
      <c r="H51" s="144">
        <f>H52</f>
        <v>571</v>
      </c>
      <c r="I51" s="144">
        <f>I52</f>
        <v>601</v>
      </c>
      <c r="J51" s="144"/>
      <c r="K51" s="144">
        <f>K52</f>
        <v>601</v>
      </c>
      <c r="L51" s="144"/>
      <c r="M51" s="144"/>
    </row>
    <row r="52" spans="1:13" ht="11.25" customHeight="1">
      <c r="A52" s="144" t="s">
        <v>33</v>
      </c>
      <c r="B52" s="144"/>
      <c r="C52" s="146">
        <f>SUM(C53)</f>
        <v>0</v>
      </c>
      <c r="D52" s="146">
        <f>SUM(D53)</f>
        <v>0</v>
      </c>
      <c r="E52" s="144">
        <f>SUM(C52,D52)</f>
        <v>0</v>
      </c>
      <c r="F52" s="144"/>
      <c r="G52" s="146">
        <f>SUM(G53)</f>
        <v>30</v>
      </c>
      <c r="H52" s="146">
        <f>SUM(H53)</f>
        <v>571</v>
      </c>
      <c r="I52" s="144">
        <f>SUM(G52,H52)</f>
        <v>601</v>
      </c>
      <c r="J52" s="144"/>
      <c r="K52" s="152">
        <f>E52+I52</f>
        <v>601</v>
      </c>
      <c r="L52" s="144"/>
      <c r="M52" s="144"/>
    </row>
    <row r="53" spans="1:13" ht="11.25" customHeight="1">
      <c r="A53" s="144"/>
      <c r="B53" s="144" t="s">
        <v>35</v>
      </c>
      <c r="C53" s="154">
        <v>0</v>
      </c>
      <c r="D53" s="154">
        <v>0</v>
      </c>
      <c r="E53" s="154">
        <v>0</v>
      </c>
      <c r="F53" s="154"/>
      <c r="G53" s="154">
        <v>30</v>
      </c>
      <c r="H53" s="154">
        <v>571</v>
      </c>
      <c r="I53" s="154">
        <v>601</v>
      </c>
      <c r="J53" s="145"/>
      <c r="K53" s="152">
        <f>E53+I53</f>
        <v>601</v>
      </c>
      <c r="L53" s="144"/>
      <c r="M53" s="144"/>
    </row>
    <row r="54" spans="1:13" ht="11.25" customHeight="1">
      <c r="A54" s="142"/>
      <c r="B54" s="142"/>
      <c r="C54" s="155"/>
      <c r="D54" s="155"/>
      <c r="E54" s="155"/>
      <c r="F54" s="155"/>
      <c r="G54" s="155"/>
      <c r="H54" s="155"/>
      <c r="I54" s="155"/>
      <c r="J54" s="155"/>
      <c r="K54" s="155"/>
      <c r="L54" s="142"/>
      <c r="M54" s="144"/>
    </row>
    <row r="55" spans="1:13" ht="9" customHeight="1">
      <c r="A55" s="143"/>
      <c r="B55" s="143"/>
      <c r="C55" s="152"/>
      <c r="D55" s="152"/>
      <c r="E55" s="152"/>
      <c r="F55" s="152"/>
      <c r="G55" s="152"/>
      <c r="H55" s="152"/>
      <c r="I55" s="152"/>
      <c r="J55" s="152"/>
      <c r="K55" s="152"/>
      <c r="L55" s="143"/>
      <c r="M55" s="144"/>
    </row>
    <row r="56" spans="1:13" ht="12" customHeight="1">
      <c r="A56" s="144" t="s">
        <v>99</v>
      </c>
      <c r="B56" s="144"/>
      <c r="C56" s="145">
        <f>SUM(C51,C15,C10)</f>
        <v>935</v>
      </c>
      <c r="D56" s="145">
        <f>SUM(D51,D15,D10)</f>
        <v>614</v>
      </c>
      <c r="E56" s="145">
        <f>SUM(E51,E15,E10)</f>
        <v>1549</v>
      </c>
      <c r="F56" s="145"/>
      <c r="G56" s="145">
        <f>SUM(G51,G15,G10)</f>
        <v>2242</v>
      </c>
      <c r="H56" s="145">
        <f>SUM(H51,H15,H10)</f>
        <v>2614</v>
      </c>
      <c r="I56" s="145">
        <f>SUM(I51,I15,I10)</f>
        <v>4856</v>
      </c>
      <c r="J56" s="145"/>
      <c r="K56" s="145">
        <f>SUM(K51,K15,K10)</f>
        <v>6405</v>
      </c>
      <c r="L56" s="144"/>
      <c r="M56" s="144"/>
    </row>
    <row r="57" spans="1:13" ht="9" customHeight="1">
      <c r="A57" s="142"/>
      <c r="B57" s="142"/>
      <c r="C57" s="155"/>
      <c r="D57" s="155"/>
      <c r="E57" s="155"/>
      <c r="F57" s="155"/>
      <c r="G57" s="155"/>
      <c r="H57" s="155"/>
      <c r="I57" s="155"/>
      <c r="J57" s="155"/>
      <c r="K57" s="155"/>
      <c r="L57" s="142"/>
      <c r="M57" s="144"/>
    </row>
    <row r="58" spans="1:13" ht="12" customHeight="1">
      <c r="A58" s="144"/>
      <c r="B58" s="144"/>
      <c r="C58" s="145"/>
      <c r="D58" s="145"/>
      <c r="E58" s="145"/>
      <c r="F58" s="145"/>
      <c r="G58" s="145"/>
      <c r="H58" s="145"/>
      <c r="I58" s="145"/>
      <c r="J58" s="145"/>
      <c r="K58" s="152"/>
      <c r="L58" s="144"/>
      <c r="M58" s="144"/>
    </row>
    <row r="59" s="9" customFormat="1" ht="11.25" customHeight="1">
      <c r="A59" s="9" t="s">
        <v>100</v>
      </c>
    </row>
    <row r="60" spans="1:13" ht="12" customHeight="1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</row>
    <row r="61" spans="1:13" ht="12" customHeight="1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</row>
    <row r="62" spans="1:13" ht="12" customHeight="1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</row>
  </sheetData>
  <mergeCells count="1">
    <mergeCell ref="A1:K1"/>
  </mergeCells>
  <printOptions horizontalCentered="1"/>
  <pageMargins left="0.5118110236220472" right="0.5118110236220472" top="0.3937007874015748" bottom="1" header="0.5118110236220472" footer="0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 Jesús Guerrero</cp:lastModifiedBy>
  <cp:lastPrinted>2001-10-08T17:29:43Z</cp:lastPrinted>
  <dcterms:created xsi:type="dcterms:W3CDTF">2000-11-10T20:23:40Z</dcterms:created>
  <dcterms:modified xsi:type="dcterms:W3CDTF">2001-10-08T17:30:32Z</dcterms:modified>
  <cp:category/>
  <cp:version/>
  <cp:contentType/>
  <cp:contentStatus/>
</cp:coreProperties>
</file>