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tabRatio="601" firstSheet="1" activeTab="8"/>
  </bookViews>
  <sheets>
    <sheet name="resumen" sheetId="1" r:id="rId1"/>
    <sheet name="posg_na" sheetId="2" r:id="rId2"/>
    <sheet name="mult_x_caa" sheetId="3" r:id="rId3"/>
    <sheet name="posg_total" sheetId="4" r:id="rId4"/>
    <sheet name="lic" sheetId="5" r:id="rId5"/>
    <sheet name="tec" sheetId="6" r:id="rId6"/>
    <sheet name="bach" sheetId="7" r:id="rId7"/>
    <sheet name="iupe" sheetId="8" r:id="rId8"/>
    <sheet name="sua" sheetId="9" r:id="rId9"/>
  </sheets>
  <externalReferences>
    <externalReference r:id="rId12"/>
    <externalReference r:id="rId13"/>
  </externalReferences>
  <definedNames>
    <definedName name="DATABASE" localSheetId="6">'bach'!$B$11:$K$26</definedName>
    <definedName name="DATABASE" localSheetId="1">'posg_na'!$A$9:$M$264</definedName>
    <definedName name="ok">'[1]9119B'!$A$1:$L$312</definedName>
    <definedName name="pobescsumada" localSheetId="3">#REF!</definedName>
    <definedName name="pobescsumada" localSheetId="0">#REF!</definedName>
    <definedName name="pobescsumada">#REF!</definedName>
    <definedName name="_xlnm.Print_Titles" localSheetId="6">'bach'!$2:$8</definedName>
    <definedName name="_xlnm.Print_Titles" localSheetId="4">'lic'!$1:$8</definedName>
    <definedName name="_xlnm.Print_Titles" localSheetId="2">'mult_x_caa'!$1:$9</definedName>
    <definedName name="_xlnm.Print_Titles" localSheetId="1">'posg_na'!$1:$9</definedName>
    <definedName name="_xlnm.Print_Titles" localSheetId="3">'posg_total'!$2:$8</definedName>
    <definedName name="_xlnm.Print_Titles" localSheetId="8">'sua'!$2:$8</definedName>
  </definedNames>
  <calcPr fullCalcOnLoad="1"/>
</workbook>
</file>

<file path=xl/sharedStrings.xml><?xml version="1.0" encoding="utf-8"?>
<sst xmlns="http://schemas.openxmlformats.org/spreadsheetml/2006/main" count="733" uniqueCount="336">
  <si>
    <t>Arquitectura</t>
  </si>
  <si>
    <t>Arquitectura de Paisaje</t>
  </si>
  <si>
    <t>Diseño Industrial</t>
  </si>
  <si>
    <t>Urbanismo</t>
  </si>
  <si>
    <t>Escuela Nacional de Artes Plásticas</t>
  </si>
  <si>
    <t>Artes Visuales</t>
  </si>
  <si>
    <t>Diseño Gráfico</t>
  </si>
  <si>
    <t>Diseño y Comunicación Visual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</si>
  <si>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</si>
  <si>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</si>
  <si>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</si>
  <si>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</si>
  <si>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</si>
  <si>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</si>
  <si>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</si>
  <si>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</si>
  <si>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</si>
  <si>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</si>
  <si>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</si>
  <si>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</si>
  <si>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</si>
  <si>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</si>
  <si>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</si>
  <si>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</si>
  <si>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</si>
  <si>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</si>
  <si>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</si>
  <si>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</si>
  <si>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</si>
  <si>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</si>
  <si>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</si>
  <si>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</si>
  <si>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</si>
  <si>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</si>
  <si>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</si>
  <si>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</si>
  <si>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</si>
  <si>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</si>
  <si>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</si>
  <si>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</si>
  <si>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</si>
  <si>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</si>
  <si>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</si>
  <si>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</si>
  <si>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</si>
  <si>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</si>
  <si>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</si>
  <si>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</si>
  <si>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</si>
  <si>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</si>
  <si>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</si>
  <si>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</si>
  <si>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</si>
  <si>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</si>
  <si>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</si>
  <si>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</si>
  <si>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</si>
  <si>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</si>
  <si>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</si>
  <si>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Médico Cirujano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</si>
  <si>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</si>
  <si>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</si>
  <si>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</si>
  <si>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</si>
  <si>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</si>
  <si>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</si>
  <si>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</si>
  <si>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</si>
  <si>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</si>
  <si>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</si>
  <si>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</si>
  <si>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</si>
  <si>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</si>
  <si>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</si>
  <si>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</si>
  <si>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Facultad de Estudios Superiores Cuautitlán</t>
  </si>
  <si>
    <t>Ingeniería en Alimentos</t>
  </si>
  <si>
    <t>Química Industrial</t>
  </si>
  <si>
    <t>Ingeniería Agrícola</t>
  </si>
  <si>
    <t>Escuela Nacional de Estudios Profesionales Acatlán</t>
  </si>
  <si>
    <t>Matemáticas Aplicadas y Computación</t>
  </si>
  <si>
    <t>Enseñanza del Idioma Inglés</t>
  </si>
  <si>
    <t>Optometría</t>
  </si>
  <si>
    <t>Escuela Nacional de Estudios Profesionales Aragón</t>
  </si>
  <si>
    <t>Planificación para el Desarrollo Agropecuario</t>
  </si>
  <si>
    <t>Facultad de Estudios Superiores Zaragoza</t>
  </si>
  <si>
    <t>Primer Ingreso</t>
  </si>
  <si>
    <t>Reingreso</t>
  </si>
  <si>
    <t>Población</t>
  </si>
  <si>
    <t xml:space="preserve"> Hombres</t>
  </si>
  <si>
    <t xml:space="preserve">   Mujeres</t>
  </si>
  <si>
    <t>Total</t>
  </si>
  <si>
    <t>-</t>
  </si>
  <si>
    <t xml:space="preserve">Contaduría </t>
  </si>
  <si>
    <t xml:space="preserve">Geografía </t>
  </si>
  <si>
    <t xml:space="preserve">Lengua y Literaturas Hispánicas </t>
  </si>
  <si>
    <t xml:space="preserve">Pedagogía </t>
  </si>
  <si>
    <t>Comunicación y Periodismo</t>
  </si>
  <si>
    <t>T O T A L</t>
  </si>
  <si>
    <t>FUENTE: Dirección General de Administración Escolar, UNAM.</t>
  </si>
  <si>
    <t>TÉCNICO</t>
  </si>
  <si>
    <t>Hombres</t>
  </si>
  <si>
    <t>Mujeres</t>
  </si>
  <si>
    <t xml:space="preserve">     Total</t>
  </si>
  <si>
    <t xml:space="preserve">  Población</t>
  </si>
  <si>
    <t xml:space="preserve">  Total</t>
  </si>
  <si>
    <t>Especialización</t>
  </si>
  <si>
    <t>LICENCIATURA</t>
  </si>
  <si>
    <t xml:space="preserve">   Reingreso</t>
  </si>
  <si>
    <t>Escuela Nacional Preparatoria</t>
  </si>
  <si>
    <t>Plantel 2 Erasmo Castellanos Quinto</t>
  </si>
  <si>
    <t xml:space="preserve">                Escuela Nacional de Música, UNAM.</t>
  </si>
  <si>
    <t>Plantel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</si>
  <si>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</si>
  <si>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</si>
  <si>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</si>
  <si>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</si>
  <si>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</si>
  <si>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</si>
  <si>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</si>
  <si>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</si>
  <si>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</si>
  <si>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</si>
  <si>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</si>
  <si>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</si>
  <si>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</si>
  <si>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</si>
  <si>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</si>
  <si>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Posgrado</t>
  </si>
  <si>
    <t>Licenciatura</t>
  </si>
  <si>
    <t>Bachillerato</t>
  </si>
  <si>
    <t>Sistema Escolarizado</t>
  </si>
  <si>
    <t>Colegio de Ciencias y Humanidades</t>
  </si>
  <si>
    <t>Iniciación Universitaria</t>
  </si>
  <si>
    <t>Maestría</t>
  </si>
  <si>
    <t>Doctorado</t>
  </si>
  <si>
    <t>Facultad de Arquitectura</t>
  </si>
  <si>
    <t>Cubiertas Ligeras</t>
  </si>
  <si>
    <t>Valuación Inmobiliaria</t>
  </si>
  <si>
    <t>Ciencias (Astronomía)</t>
  </si>
  <si>
    <t>Ciencias (Biología Animal)</t>
  </si>
  <si>
    <t>Ciencias (Biología Celular)</t>
  </si>
  <si>
    <t>Ciencias (Biología de Sistemas y Recursos Acuáticos)</t>
  </si>
  <si>
    <t>Ciencias (Biología Vegetal)</t>
  </si>
  <si>
    <t>Ciencias (Biología)</t>
  </si>
  <si>
    <t>Ciencias (Ciencia de Materiales)</t>
  </si>
  <si>
    <t>Ciencias (Ecología y Ciencias Ambientales)</t>
  </si>
  <si>
    <t>Ciencias (Edafología)</t>
  </si>
  <si>
    <t>Ciencias (Enseñanza e Historia de la Biología)</t>
  </si>
  <si>
    <t>Ciencias (Física)</t>
  </si>
  <si>
    <t>Ciencias (Matemáticas)</t>
  </si>
  <si>
    <t>Administración Pública</t>
  </si>
  <si>
    <t>Ciencia Política</t>
  </si>
  <si>
    <t>Ciencias de la Comunicación</t>
  </si>
  <si>
    <t>Auditoría</t>
  </si>
  <si>
    <t>Finanzas</t>
  </si>
  <si>
    <t>Fiscal</t>
  </si>
  <si>
    <t>Administración (Organizaciones)</t>
  </si>
  <si>
    <t>Comercio Exterior</t>
  </si>
  <si>
    <t>Derecho Civil</t>
  </si>
  <si>
    <t>Derecho Constitucional y Administrativo</t>
  </si>
  <si>
    <t>Derecho Financiero</t>
  </si>
  <si>
    <t>Derecho Fiscal</t>
  </si>
  <si>
    <t>Derecho Internacional</t>
  </si>
  <si>
    <t>Derecho Penal</t>
  </si>
  <si>
    <t>Procuración y Administración de Justicia</t>
  </si>
  <si>
    <t>Ciencias Económicas</t>
  </si>
  <si>
    <t>Enseñanza Superior</t>
  </si>
  <si>
    <t>Estudios Mesoamericanos</t>
  </si>
  <si>
    <t>Filosofía de la Ciencia</t>
  </si>
  <si>
    <t>Historia (Historia de México)</t>
  </si>
  <si>
    <t>Historia (Historia del Arte)</t>
  </si>
  <si>
    <t>Letras (Letras Clásicas)</t>
  </si>
  <si>
    <t>Letras (Lingüística Hispánica)</t>
  </si>
  <si>
    <t>Letras (Literatura Española)</t>
  </si>
  <si>
    <t>Letras (Literatura Iberoamericana)</t>
  </si>
  <si>
    <t>Letras (Literatura Mexicana)</t>
  </si>
  <si>
    <t>Literatura Comparada</t>
  </si>
  <si>
    <t>Antropología</t>
  </si>
  <si>
    <t>Historia del Arte</t>
  </si>
  <si>
    <t>Lingüística Hispánica</t>
  </si>
  <si>
    <t>Literatura (Española, Iberoamericana y Mexicana)</t>
  </si>
  <si>
    <t>Seguridad de Instalaciones Industriales de Explotación Petrolera</t>
  </si>
  <si>
    <t>Ingeniería</t>
  </si>
  <si>
    <t>Medicina</t>
  </si>
  <si>
    <t>Ciencias Biomédicas</t>
  </si>
  <si>
    <t>Ciencias Médicas</t>
  </si>
  <si>
    <t>Ciencias Sociomédicas</t>
  </si>
  <si>
    <t>Diagnóstico Veterinario</t>
  </si>
  <si>
    <t>Ciencias Veterinarias</t>
  </si>
  <si>
    <t>Cirugía Bucal</t>
  </si>
  <si>
    <t>Odontología</t>
  </si>
  <si>
    <t>Psico-Biología</t>
  </si>
  <si>
    <t>Psicología (Psicología Clínica)</t>
  </si>
  <si>
    <t>Psicología Educativa</t>
  </si>
  <si>
    <t>Psicología General Experimental</t>
  </si>
  <si>
    <t>Bioquímica Clínica</t>
  </si>
  <si>
    <t>Administración Industrial</t>
  </si>
  <si>
    <t>Ciencias Químicas (Fisicoquímica)</t>
  </si>
  <si>
    <t>Ciencias Químicas (Gestión de Tecnología)</t>
  </si>
  <si>
    <t>Ingeniería Química (Procesos)</t>
  </si>
  <si>
    <t>Ciencias Químicas</t>
  </si>
  <si>
    <t>Trabajo Social en el Sector Salud</t>
  </si>
  <si>
    <t>Control de Calidad</t>
  </si>
  <si>
    <t>Costos de la Construcción</t>
  </si>
  <si>
    <t>Geotecnia</t>
  </si>
  <si>
    <t>Instituciones Administrativas de Finanzas Públicas</t>
  </si>
  <si>
    <t>Educación Matemática</t>
  </si>
  <si>
    <t>Estudios México-Estados Unidos</t>
  </si>
  <si>
    <t>Política Criminal</t>
  </si>
  <si>
    <t>Puentes</t>
  </si>
  <si>
    <t>Derecho (Ciencias Penales)</t>
  </si>
  <si>
    <t>Economía (Financiera)</t>
  </si>
  <si>
    <t>Endoperiodontología</t>
  </si>
  <si>
    <t>Biología de la Reproducción</t>
  </si>
  <si>
    <t>Biología de Recursos Vegetales</t>
  </si>
  <si>
    <t>Modificación de Conducta</t>
  </si>
  <si>
    <t>Neurociencias</t>
  </si>
  <si>
    <t>Psicología (Metodología de la Teoría en Investigación Conductual)</t>
  </si>
  <si>
    <t>Físico-Química (Métodos y Metrología)</t>
  </si>
  <si>
    <t>Ingeniería (Metal-Mecánica)</t>
  </si>
  <si>
    <t>Microbiología</t>
  </si>
  <si>
    <t>Producción Animal (Ovinos y Caprinos)</t>
  </si>
  <si>
    <t>Ciencias (Microbiología)</t>
  </si>
  <si>
    <t>Estomatología en Atención Primaria</t>
  </si>
  <si>
    <t>Salud en el Trabajo y su Impacto Ambiental</t>
  </si>
  <si>
    <t>Ciencias (Biología de los Sistemas Humanos)</t>
  </si>
  <si>
    <t>Psicología (Educación Especial)</t>
  </si>
  <si>
    <t>Estadística Aplicada</t>
  </si>
  <si>
    <t>Ciencias de la Tierra</t>
  </si>
  <si>
    <t>Ciencias (Neurobiología)</t>
  </si>
  <si>
    <t>Ciencias Biológicas</t>
  </si>
  <si>
    <t>Ciencias Bioquímicas</t>
  </si>
  <si>
    <t>Ciencias de la Administración</t>
  </si>
  <si>
    <t>Ciencias de la Producción y de la Salud Animal</t>
  </si>
  <si>
    <t>Ciencias de la Salud</t>
  </si>
  <si>
    <t>Ciencias del Mar y Limnología</t>
  </si>
  <si>
    <r>
      <t>a</t>
    </r>
    <r>
      <rPr>
        <sz val="8"/>
        <rFont val="Arial"/>
        <family val="2"/>
      </rPr>
      <t xml:space="preserve">  Las cifras de población corresponden al Sistema Escolarizado. Las del Sistema de Universidad Abierta se reportan en la tabla correspondiente.</t>
    </r>
  </si>
  <si>
    <r>
      <t>Ingeniería en Telecomunicaciones</t>
    </r>
    <r>
      <rPr>
        <vertAlign val="superscript"/>
        <sz val="10"/>
        <rFont val="Arial"/>
        <family val="2"/>
      </rPr>
      <t>a</t>
    </r>
  </si>
  <si>
    <t xml:space="preserve">            </t>
  </si>
  <si>
    <t>Estructura Jurídico Económica de la Inversión Extranjera</t>
  </si>
  <si>
    <t>Medicina y Cirugía Veterinaria</t>
  </si>
  <si>
    <t>Bibliotecología y Estudios de la Información</t>
  </si>
  <si>
    <t>Ciencia e Ingeniería de Materiales</t>
  </si>
  <si>
    <t>Ciencias Odontológicas</t>
  </si>
  <si>
    <t>Letras</t>
  </si>
  <si>
    <t>Ciencias Políticas y Sociales</t>
  </si>
  <si>
    <t>Estudios Políticos y Sociales</t>
  </si>
  <si>
    <t>Gobierno y Asuntos Públicos</t>
  </si>
  <si>
    <t>Estudios en Relaciones Internacionales</t>
  </si>
  <si>
    <t>Comunicación</t>
  </si>
  <si>
    <t>PROGRAMAS ADECUADOS</t>
  </si>
  <si>
    <t>POSGRADO</t>
  </si>
  <si>
    <t xml:space="preserve">   Sistema Escolarizado</t>
  </si>
  <si>
    <t xml:space="preserve">   Producción Animal</t>
  </si>
  <si>
    <t xml:space="preserve">   proceso de selección realizado a los alumnos asignados a las carreras del área de las Ciencias Biológicas y de la Salud.</t>
  </si>
  <si>
    <t>POBLACIÓN ESCOLAR TOTAL</t>
  </si>
  <si>
    <r>
      <t>Programas No Adecuados</t>
    </r>
    <r>
      <rPr>
        <vertAlign val="superscript"/>
        <sz val="10"/>
        <rFont val="Arial"/>
        <family val="2"/>
      </rPr>
      <t>a</t>
    </r>
  </si>
  <si>
    <r>
      <t>Programas Adecuados</t>
    </r>
    <r>
      <rPr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</si>
  <si>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c</t>
    </r>
  </si>
  <si>
    <r>
      <t>Técnico</t>
    </r>
    <r>
      <rPr>
        <b/>
        <vertAlign val="superscript"/>
        <sz val="10"/>
        <rFont val="Arial"/>
        <family val="2"/>
      </rPr>
      <t>d</t>
    </r>
  </si>
  <si>
    <r>
      <t>Propedéutico de la Escuela Nacional de Música</t>
    </r>
    <r>
      <rPr>
        <b/>
        <vertAlign val="superscript"/>
        <sz val="10"/>
        <rFont val="Arial"/>
        <family val="2"/>
      </rPr>
      <t>e</t>
    </r>
  </si>
  <si>
    <r>
      <t>a</t>
    </r>
    <r>
      <rPr>
        <sz val="8"/>
        <rFont val="Arial"/>
        <family val="2"/>
      </rPr>
      <t xml:space="preserve">  Planes de Estudio en operación aprobados antes del 14 de diciembre de 1995.</t>
    </r>
  </si>
  <si>
    <r>
      <t>b</t>
    </r>
    <r>
      <rPr>
        <sz val="8"/>
        <rFont val="Arial"/>
        <family val="2"/>
      </rPr>
      <t xml:space="preserve">  Programas aprobados conforme al Reglamento de Estudios de Posgrado vigente.</t>
    </r>
  </si>
  <si>
    <r>
      <t xml:space="preserve">c </t>
    </r>
    <r>
      <rPr>
        <sz val="8"/>
        <rFont val="Arial"/>
        <family val="2"/>
      </rPr>
      <t xml:space="preserve"> Sólo se ofrece en la Escuela Nacional de Música.</t>
    </r>
  </si>
  <si>
    <r>
      <t>d</t>
    </r>
    <r>
      <rPr>
        <sz val="8"/>
        <rFont val="Arial"/>
        <family val="2"/>
      </rPr>
      <t xml:space="preserve">  Únicamente se imparte la carrera de Enfermería.</t>
    </r>
  </si>
  <si>
    <r>
      <t>e</t>
    </r>
    <r>
      <rPr>
        <sz val="8"/>
        <rFont val="Arial"/>
        <family val="2"/>
      </rPr>
      <t xml:space="preserve">  Prerrequisito de admisión a las carreras de la Escuela Nacional de Música.</t>
    </r>
  </si>
  <si>
    <r>
      <t>Informática</t>
    </r>
    <r>
      <rPr>
        <vertAlign val="superscript"/>
        <sz val="10"/>
        <rFont val="Arial"/>
        <family val="2"/>
      </rPr>
      <t>d</t>
    </r>
  </si>
  <si>
    <r>
      <t>Ingeniería Mecánica Eléctrica</t>
    </r>
    <r>
      <rPr>
        <vertAlign val="superscript"/>
        <sz val="10"/>
        <rFont val="Arial"/>
        <family val="2"/>
      </rPr>
      <t>b</t>
    </r>
  </si>
  <si>
    <r>
      <t>Investigación Biomédica Básica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</si>
  <si>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 Esta carrera no tiene primer ingreso directo.</t>
    </r>
  </si>
  <si>
    <r>
      <t>b</t>
    </r>
    <r>
      <rPr>
        <sz val="8"/>
        <rFont val="Arial"/>
        <family val="2"/>
      </rPr>
      <t xml:space="preserve">  Esta carrera ya no se ofrece para primer ingreso.</t>
    </r>
  </si>
  <si>
    <r>
      <t>Informática</t>
    </r>
    <r>
      <rPr>
        <vertAlign val="superscript"/>
        <sz val="10"/>
        <rFont val="Arial"/>
        <family val="2"/>
      </rPr>
      <t>a</t>
    </r>
  </si>
  <si>
    <t>POBLACIÓN ESCOLAR DE INICIACIÓN UNIVERSITARIA (SECUNDARIA)</t>
  </si>
  <si>
    <t>POBLACIÓN ESCOLAR DE PROPEDÉUTICO DE LA ESCUELA NACIONAL DE MÚSICA</t>
  </si>
  <si>
    <t>TOTAL POSGRADO</t>
  </si>
  <si>
    <r>
      <t>Especialización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</si>
  <si>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el Sistema de Universidad Abierta.</t>
    </r>
  </si>
  <si>
    <t>Ingeniería Química (Ingeniería de Proyectos)</t>
  </si>
  <si>
    <t>Lengua y Literaturas Modernas (Letras Alemanas)</t>
  </si>
  <si>
    <t>Lengua y Literaturas Modernas (Letras Francesas)</t>
  </si>
  <si>
    <t xml:space="preserve">Lengua y Literaturas Modernas (Letras Inglesas) </t>
  </si>
  <si>
    <t>Lengua y Literaturas Modernas (Letras Italianas)</t>
  </si>
  <si>
    <t>Lengua y Literaturas Modernas (Letras Inglesas)</t>
  </si>
  <si>
    <t xml:space="preserve">Lingüística </t>
  </si>
  <si>
    <t>Área / Programa</t>
  </si>
  <si>
    <t>CIENCIAS FÍSICO MATEMÁTICAS E INGENIERÍAS</t>
  </si>
  <si>
    <t>Ciencia e Ingeniería de la Computación</t>
  </si>
  <si>
    <t>Ciencias Físicas</t>
  </si>
  <si>
    <t>CIENCIAS BIOLÓGICAS Y DE LA SALUD</t>
  </si>
  <si>
    <t>CIENCIAS SOCIALES</t>
  </si>
  <si>
    <t>HUMANIDADES Y ARTES</t>
  </si>
  <si>
    <t>CIENCIAS BIOLÓGICAS Y DE LA SALUD(continuación)</t>
  </si>
  <si>
    <t xml:space="preserve">   Sistema de Universidad Abierta</t>
  </si>
  <si>
    <t>2000-2001</t>
  </si>
  <si>
    <r>
      <t>c</t>
    </r>
    <r>
      <rPr>
        <sz val="8"/>
        <rFont val="Arial"/>
        <family val="2"/>
      </rPr>
      <t xml:space="preserve">  Esta carrera no tiene primer ingreso directo. Los 10 alumnos de primer ingreso que aparecen registrados, son el resultado de un segundo</t>
    </r>
  </si>
  <si>
    <t>Vivienda</t>
  </si>
  <si>
    <t>Microscopía Electrónica Aplicada a las Ciencias Biológicas</t>
  </si>
  <si>
    <t>Administración de la Atención Médica y de Hospitales</t>
  </si>
  <si>
    <t>Derecho Empresarial</t>
  </si>
  <si>
    <t>Derecho Social</t>
  </si>
  <si>
    <t>Odontopediatría</t>
  </si>
  <si>
    <t>Parodoncia</t>
  </si>
  <si>
    <t>Reproducción Animal</t>
  </si>
  <si>
    <r>
      <t>d</t>
    </r>
    <r>
      <rPr>
        <sz val="8"/>
        <rFont val="Arial"/>
        <family val="2"/>
      </rPr>
      <t xml:space="preserve">  Esta carrera no tiene primer ingreso directo. Los 122 alumnos de primer ingreso que aparecen registrados, son el resultado de un segundo</t>
    </r>
  </si>
  <si>
    <t>Ciencias Matemáticas</t>
  </si>
  <si>
    <t>Ortodoncia</t>
  </si>
  <si>
    <t>Mercadotecnia</t>
  </si>
  <si>
    <t>Dirección de Recursos Humanos</t>
  </si>
  <si>
    <t>Alta Dirección</t>
  </si>
  <si>
    <t>Lingüística Aplicada</t>
  </si>
  <si>
    <t>Producción Animal</t>
  </si>
  <si>
    <r>
      <t>POBLACIÓN ESCOLAR DE LICENCIATURA</t>
    </r>
    <r>
      <rPr>
        <b/>
        <vertAlign val="superscript"/>
        <sz val="10"/>
        <rFont val="Arial"/>
        <family val="2"/>
      </rPr>
      <t>a</t>
    </r>
  </si>
  <si>
    <r>
      <t>Facultad de Arquitectura</t>
    </r>
    <r>
      <rPr>
        <vertAlign val="superscript"/>
        <sz val="10"/>
        <rFont val="Arial"/>
        <family val="2"/>
      </rPr>
      <t>b</t>
    </r>
  </si>
  <si>
    <r>
      <t>Comunicación Gráfica</t>
    </r>
    <r>
      <rPr>
        <vertAlign val="superscript"/>
        <sz val="10"/>
        <rFont val="Arial"/>
        <family val="2"/>
      </rPr>
      <t>c</t>
    </r>
  </si>
  <si>
    <r>
      <t>Diseño Gráfico</t>
    </r>
    <r>
      <rPr>
        <vertAlign val="superscript"/>
        <sz val="10"/>
        <rFont val="Arial"/>
        <family val="2"/>
      </rPr>
      <t>c</t>
    </r>
  </si>
  <si>
    <r>
      <t>c</t>
    </r>
    <r>
      <rPr>
        <sz val="8"/>
        <rFont val="Arial"/>
        <family val="2"/>
      </rPr>
      <t xml:space="preserve">  Estas carreras ya no se ofrecen para primer ingreso.</t>
    </r>
  </si>
  <si>
    <t>POBLACIÓN ESCOLAR DEL SISTEMA DE UNIVERSIDAD ABIERTA</t>
  </si>
  <si>
    <r>
      <t>b</t>
    </r>
    <r>
      <rPr>
        <sz val="8"/>
        <rFont val="Arial"/>
        <family val="2"/>
      </rPr>
      <t xml:space="preserve">  No incluye 801 alumnos de reingreso inscritos en una modalidad de examen extraordinario que se cursa durante el periodo escolar.</t>
    </r>
  </si>
  <si>
    <t>POBLACIÓN ESCOLAR DE BACHILLERATO</t>
  </si>
  <si>
    <r>
      <t>TÉCNICO</t>
    </r>
    <r>
      <rPr>
        <vertAlign val="superscript"/>
        <sz val="10"/>
        <rFont val="Arial"/>
        <family val="2"/>
      </rPr>
      <t>a</t>
    </r>
  </si>
  <si>
    <r>
      <t>Escuela Nacional de Enfermería y Obstetricia</t>
    </r>
    <r>
      <rPr>
        <vertAlign val="superscript"/>
        <sz val="10"/>
        <rFont val="Arial"/>
        <family val="2"/>
      </rPr>
      <t>b</t>
    </r>
  </si>
  <si>
    <r>
      <t>TÉCNICO PROFESIONAL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</si>
  <si>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 Únicamente se imparte la carrera de Enfermería. Para ingresar se requiere haber cursado el nivel medio básico.</t>
    </r>
  </si>
  <si>
    <r>
      <t>b</t>
    </r>
    <r>
      <rPr>
        <sz val="8"/>
        <rFont val="Arial"/>
        <family val="2"/>
      </rPr>
      <t xml:space="preserve">  Las cifras de población del Sistema de Universidad Abierta se reportan en la tabla correspondiente.</t>
    </r>
  </si>
  <si>
    <r>
      <t>c</t>
    </r>
    <r>
      <rPr>
        <sz val="8"/>
        <rFont val="Arial"/>
        <family val="2"/>
      </rPr>
      <t xml:space="preserve">  Se imparte en la Escuela Nacional de Música.</t>
    </r>
  </si>
  <si>
    <t>Sistema de Universidad Abierta</t>
  </si>
  <si>
    <r>
      <t>PROGRAMAS NO ADECUADOS</t>
    </r>
    <r>
      <rPr>
        <b/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</si>
  <si>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La acotación de no adecuados se refiere a aquellos programas ya existenes antes de la aprobación del Reglamento General de Estudios de Posgrado</t>
    </r>
  </si>
  <si>
    <t xml:space="preserve">   que entró en vigor el 12 de enero de 1996 y que aún no se ajustan al mismo.</t>
  </si>
  <si>
    <r>
      <t>POSGRADO</t>
    </r>
    <r>
      <rPr>
        <b/>
        <vertAlign val="superscript"/>
        <sz val="10"/>
        <rFont val="Arial"/>
        <family val="2"/>
      </rPr>
      <t>a</t>
    </r>
  </si>
  <si>
    <t>Estomatología para el Niño y el Adolescente</t>
  </si>
  <si>
    <t>Facultad de Estudios Superiores Iztacala</t>
  </si>
  <si>
    <t>Enfermería (Plan único)</t>
  </si>
  <si>
    <t xml:space="preserve">   proceso de selección realizado a los alumnos asignados a las carreras de administración y contaduría de la propia Facultad.</t>
  </si>
  <si>
    <t>UNAM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</si>
</sst>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3" fontId="9" fillId="0" borderId="0" xfId="24" applyNumberFormat="1" applyFont="1" applyAlignment="1">
      <alignment horizontal="centerContinuous"/>
      <protection/>
    </xf>
    <xf numFmtId="0" fontId="6" fillId="0" borderId="1" xfId="24" applyFont="1" applyBorder="1">
      <alignment/>
      <protection/>
    </xf>
    <xf numFmtId="0" fontId="6" fillId="0" borderId="2" xfId="24" applyFont="1" applyBorder="1">
      <alignment/>
      <protection/>
    </xf>
    <xf numFmtId="0" fontId="10" fillId="0" borderId="0" xfId="24" applyFont="1" applyAlignment="1">
      <alignment horizontal="centerContinuous"/>
      <protection/>
    </xf>
    <xf numFmtId="0" fontId="10" fillId="0" borderId="0" xfId="24" applyFont="1">
      <alignment/>
      <protection/>
    </xf>
    <xf numFmtId="0" fontId="10" fillId="0" borderId="0" xfId="24" applyFont="1" applyAlignment="1" quotePrefix="1">
      <alignment horizontal="right"/>
      <protection/>
    </xf>
    <xf numFmtId="0" fontId="10" fillId="0" borderId="0" xfId="24" applyFont="1" applyAlignment="1">
      <alignment horizontal="right"/>
      <protection/>
    </xf>
    <xf numFmtId="0" fontId="10" fillId="0" borderId="0" xfId="24" applyFont="1" applyAlignment="1">
      <alignment horizontal="center"/>
      <protection/>
    </xf>
    <xf numFmtId="0" fontId="10" fillId="0" borderId="1" xfId="24" applyFont="1" applyBorder="1" applyAlignment="1">
      <alignment horizontal="left"/>
      <protection/>
    </xf>
    <xf numFmtId="0" fontId="10" fillId="0" borderId="1" xfId="24" applyFont="1" applyBorder="1" applyAlignment="1">
      <alignment horizontal="center"/>
      <protection/>
    </xf>
    <xf numFmtId="0" fontId="10" fillId="0" borderId="1" xfId="24" applyFont="1" applyBorder="1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Alignment="1" applyProtection="1">
      <alignment horizontal="left"/>
      <protection/>
    </xf>
    <xf numFmtId="3" fontId="6" fillId="0" borderId="0" xfId="24" applyNumberFormat="1" applyFont="1">
      <alignment/>
      <protection/>
    </xf>
    <xf numFmtId="0" fontId="9" fillId="0" borderId="0" xfId="24" applyFont="1">
      <alignment/>
      <protection/>
    </xf>
    <xf numFmtId="1" fontId="6" fillId="0" borderId="0" xfId="24" applyNumberFormat="1" applyFont="1">
      <alignment/>
      <protection/>
    </xf>
    <xf numFmtId="1" fontId="6" fillId="0" borderId="0" xfId="24" applyNumberFormat="1" applyFont="1" applyProtection="1">
      <alignment/>
      <protection/>
    </xf>
    <xf numFmtId="3" fontId="6" fillId="0" borderId="0" xfId="24" applyNumberFormat="1" applyFont="1" applyProtection="1">
      <alignment/>
      <protection/>
    </xf>
    <xf numFmtId="49" fontId="6" fillId="0" borderId="0" xfId="24" applyNumberFormat="1" applyFont="1">
      <alignment/>
      <protection/>
    </xf>
    <xf numFmtId="1" fontId="9" fillId="0" borderId="0" xfId="24" applyNumberFormat="1" applyFont="1" applyProtection="1">
      <alignment/>
      <protection/>
    </xf>
    <xf numFmtId="1" fontId="6" fillId="0" borderId="0" xfId="24" applyNumberFormat="1" applyFont="1" applyAlignment="1" applyProtection="1" quotePrefix="1">
      <alignment horizontal="left"/>
      <protection/>
    </xf>
    <xf numFmtId="1" fontId="12" fillId="0" borderId="0" xfId="24" applyNumberFormat="1" applyFont="1" applyAlignment="1" applyProtection="1">
      <alignment horizontal="left"/>
      <protection/>
    </xf>
    <xf numFmtId="1" fontId="10" fillId="0" borderId="0" xfId="24" applyNumberFormat="1" applyFont="1" applyAlignment="1" applyProtection="1" quotePrefix="1">
      <alignment horizontal="left"/>
      <protection/>
    </xf>
    <xf numFmtId="0" fontId="12" fillId="0" borderId="0" xfId="24" applyFont="1">
      <alignment/>
      <protection/>
    </xf>
    <xf numFmtId="1" fontId="10" fillId="0" borderId="0" xfId="24" applyNumberFormat="1" applyFont="1" applyProtection="1">
      <alignment/>
      <protection/>
    </xf>
    <xf numFmtId="1" fontId="12" fillId="0" borderId="0" xfId="24" applyNumberFormat="1" applyFont="1" applyProtection="1">
      <alignment/>
      <protection/>
    </xf>
    <xf numFmtId="0" fontId="6" fillId="0" borderId="0" xfId="24" applyFont="1" applyAlignment="1" quotePrefix="1">
      <alignment horizontal="left"/>
      <protection/>
    </xf>
    <xf numFmtId="1" fontId="10" fillId="0" borderId="0" xfId="24" applyNumberFormat="1" applyFont="1" applyAlignment="1" applyProtection="1">
      <alignment horizontal="left"/>
      <protection/>
    </xf>
    <xf numFmtId="3" fontId="9" fillId="0" borderId="0" xfId="24" applyNumberFormat="1" applyFont="1" applyProtection="1">
      <alignment/>
      <protection/>
    </xf>
    <xf numFmtId="1" fontId="6" fillId="0" borderId="0" xfId="24" applyNumberFormat="1" applyFont="1" applyAlignment="1" applyProtection="1">
      <alignment horizontal="left"/>
      <protection/>
    </xf>
    <xf numFmtId="1" fontId="12" fillId="0" borderId="0" xfId="24" applyNumberFormat="1" applyFont="1" applyAlignment="1" applyProtection="1" quotePrefix="1">
      <alignment horizontal="left"/>
      <protection/>
    </xf>
    <xf numFmtId="3" fontId="6" fillId="0" borderId="2" xfId="24" applyNumberFormat="1" applyFont="1" applyBorder="1">
      <alignment/>
      <protection/>
    </xf>
    <xf numFmtId="3" fontId="6" fillId="0" borderId="1" xfId="24" applyNumberFormat="1" applyFont="1" applyBorder="1">
      <alignment/>
      <protection/>
    </xf>
    <xf numFmtId="0" fontId="6" fillId="0" borderId="0" xfId="24" applyFont="1" applyAlignment="1">
      <alignment horizontal="right"/>
      <protection/>
    </xf>
    <xf numFmtId="0" fontId="9" fillId="0" borderId="1" xfId="24" applyFont="1" applyBorder="1" applyAlignment="1">
      <alignment horizontal="centerContinuous"/>
      <protection/>
    </xf>
    <xf numFmtId="0" fontId="6" fillId="0" borderId="1" xfId="24" applyFont="1" applyBorder="1" applyAlignment="1">
      <alignment horizontal="centerContinuous"/>
      <protection/>
    </xf>
    <xf numFmtId="0" fontId="10" fillId="0" borderId="1" xfId="24" applyFont="1" applyBorder="1" applyAlignment="1">
      <alignment horizontal="right"/>
      <protection/>
    </xf>
    <xf numFmtId="0" fontId="10" fillId="0" borderId="1" xfId="24" applyFont="1" applyBorder="1" applyAlignment="1">
      <alignment horizontal="centerContinuous"/>
      <protection/>
    </xf>
    <xf numFmtId="1" fontId="6" fillId="0" borderId="1" xfId="24" applyNumberFormat="1" applyFont="1" applyBorder="1">
      <alignment/>
      <protection/>
    </xf>
    <xf numFmtId="0" fontId="12" fillId="0" borderId="0" xfId="24" applyFont="1" applyAlignment="1">
      <alignment horizontal="left"/>
      <protection/>
    </xf>
    <xf numFmtId="0" fontId="9" fillId="0" borderId="0" xfId="24" applyFont="1" applyAlignment="1">
      <alignment/>
      <protection/>
    </xf>
    <xf numFmtId="0" fontId="10" fillId="0" borderId="0" xfId="24" applyFont="1" applyAlignment="1">
      <alignment/>
      <protection/>
    </xf>
    <xf numFmtId="0" fontId="6" fillId="0" borderId="0" xfId="24" applyFont="1" applyBorder="1">
      <alignment/>
      <protection/>
    </xf>
    <xf numFmtId="1" fontId="6" fillId="0" borderId="0" xfId="24" applyNumberFormat="1" applyFont="1" applyBorder="1">
      <alignment/>
      <protection/>
    </xf>
    <xf numFmtId="3" fontId="6" fillId="0" borderId="0" xfId="24" applyNumberFormat="1" applyFont="1" applyBorder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21" applyNumberFormat="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3" fontId="6" fillId="0" borderId="0" xfId="21" applyNumberFormat="1" applyFont="1" applyAlignment="1">
      <alignment horizontal="centerContinuous"/>
      <protection/>
    </xf>
    <xf numFmtId="3" fontId="6" fillId="0" borderId="0" xfId="21" applyNumberFormat="1" applyFont="1">
      <alignment/>
      <protection/>
    </xf>
    <xf numFmtId="3" fontId="6" fillId="0" borderId="2" xfId="21" applyNumberFormat="1" applyFont="1" applyBorder="1">
      <alignment/>
      <protection/>
    </xf>
    <xf numFmtId="3" fontId="10" fillId="0" borderId="0" xfId="21" applyNumberFormat="1" applyFont="1" applyAlignment="1">
      <alignment horizontal="centerContinuous"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Alignment="1">
      <alignment horizontal="right"/>
      <protection/>
    </xf>
    <xf numFmtId="3" fontId="6" fillId="0" borderId="1" xfId="21" applyNumberFormat="1" applyFont="1" applyBorder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 applyAlignment="1" quotePrefix="1">
      <alignment horizontal="left"/>
      <protection/>
    </xf>
    <xf numFmtId="0" fontId="10" fillId="0" borderId="0" xfId="21" applyFont="1">
      <alignment/>
      <protection/>
    </xf>
    <xf numFmtId="0" fontId="9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1" fontId="6" fillId="0" borderId="0" xfId="22" applyNumberFormat="1" applyFont="1" applyAlignment="1">
      <alignment horizontal="centerContinuous"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9" fillId="0" borderId="1" xfId="22" applyFont="1" applyBorder="1" applyAlignment="1">
      <alignment horizontal="centerContinuous"/>
      <protection/>
    </xf>
    <xf numFmtId="0" fontId="6" fillId="0" borderId="1" xfId="22" applyFont="1" applyBorder="1" applyAlignment="1">
      <alignment horizontal="centerContinuous"/>
      <protection/>
    </xf>
    <xf numFmtId="1" fontId="6" fillId="0" borderId="1" xfId="22" applyNumberFormat="1" applyFont="1" applyBorder="1" applyAlignment="1">
      <alignment horizontal="centerContinuous"/>
      <protection/>
    </xf>
    <xf numFmtId="1" fontId="10" fillId="0" borderId="0" xfId="22" applyNumberFormat="1" applyFont="1" applyAlignment="1">
      <alignment horizontal="centerContinuous"/>
      <protection/>
    </xf>
    <xf numFmtId="1" fontId="10" fillId="0" borderId="0" xfId="22" applyNumberFormat="1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13" fillId="0" borderId="0" xfId="22" applyFont="1" applyAlignment="1">
      <alignment horizontal="centerContinuous"/>
      <protection/>
    </xf>
    <xf numFmtId="0" fontId="10" fillId="0" borderId="0" xfId="22" applyFont="1" applyAlignment="1">
      <alignment/>
      <protection/>
    </xf>
    <xf numFmtId="1" fontId="10" fillId="0" borderId="0" xfId="22" applyNumberFormat="1" applyFont="1" applyAlignment="1">
      <alignment horizontal="right"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3" fillId="0" borderId="1" xfId="22" applyFont="1" applyBorder="1" applyAlignment="1">
      <alignment horizontal="centerContinuous"/>
      <protection/>
    </xf>
    <xf numFmtId="0" fontId="10" fillId="0" borderId="1" xfId="22" applyFont="1" applyBorder="1" applyAlignment="1">
      <alignment/>
      <protection/>
    </xf>
    <xf numFmtId="1" fontId="10" fillId="0" borderId="1" xfId="22" applyNumberFormat="1" applyFont="1" applyBorder="1" applyAlignment="1">
      <alignment horizontal="centerContinuous"/>
      <protection/>
    </xf>
    <xf numFmtId="0" fontId="10" fillId="0" borderId="1" xfId="22" applyFont="1" applyBorder="1" applyAlignment="1">
      <alignment horizontal="centerContinuous"/>
      <protection/>
    </xf>
    <xf numFmtId="1" fontId="10" fillId="0" borderId="0" xfId="22" applyNumberFormat="1" applyFont="1">
      <alignment/>
      <protection/>
    </xf>
    <xf numFmtId="3" fontId="6" fillId="0" borderId="0" xfId="22" applyNumberFormat="1" applyFont="1">
      <alignment/>
      <protection/>
    </xf>
    <xf numFmtId="1" fontId="6" fillId="0" borderId="0" xfId="22" applyNumberFormat="1" applyFont="1">
      <alignment/>
      <protection/>
    </xf>
    <xf numFmtId="0" fontId="6" fillId="0" borderId="1" xfId="22" applyFont="1" applyBorder="1">
      <alignment/>
      <protection/>
    </xf>
    <xf numFmtId="1" fontId="6" fillId="0" borderId="1" xfId="22" applyNumberFormat="1" applyFont="1" applyBorder="1">
      <alignment/>
      <protection/>
    </xf>
    <xf numFmtId="0" fontId="6" fillId="0" borderId="0" xfId="22" applyFont="1" applyBorder="1">
      <alignment/>
      <protection/>
    </xf>
    <xf numFmtId="1" fontId="6" fillId="0" borderId="0" xfId="22" applyNumberFormat="1" applyFont="1" applyBorder="1">
      <alignment/>
      <protection/>
    </xf>
    <xf numFmtId="3" fontId="6" fillId="0" borderId="0" xfId="22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10" fillId="0" borderId="0" xfId="24" applyFont="1" applyBorder="1" applyAlignment="1">
      <alignment horizontal="centerContinuous"/>
      <protection/>
    </xf>
    <xf numFmtId="0" fontId="6" fillId="0" borderId="0" xfId="24" applyFont="1" applyBorder="1" applyAlignment="1">
      <alignment horizontal="centerContinuous"/>
      <protection/>
    </xf>
    <xf numFmtId="0" fontId="10" fillId="0" borderId="0" xfId="24" applyFont="1" applyBorder="1" applyAlignment="1" quotePrefix="1">
      <alignment horizontal="right"/>
      <protection/>
    </xf>
    <xf numFmtId="0" fontId="10" fillId="0" borderId="0" xfId="24" applyFont="1" applyBorder="1" applyAlignment="1">
      <alignment horizontal="right"/>
      <protection/>
    </xf>
    <xf numFmtId="0" fontId="10" fillId="0" borderId="1" xfId="24" applyFont="1" applyBorder="1" applyAlignment="1" quotePrefix="1">
      <alignment horizontal="right"/>
      <protection/>
    </xf>
    <xf numFmtId="3" fontId="9" fillId="0" borderId="0" xfId="24" applyNumberFormat="1" applyFont="1" applyBorder="1">
      <alignment/>
      <protection/>
    </xf>
    <xf numFmtId="3" fontId="9" fillId="0" borderId="0" xfId="24" applyNumberFormat="1" applyFont="1">
      <alignment/>
      <protection/>
    </xf>
    <xf numFmtId="0" fontId="11" fillId="0" borderId="0" xfId="24" applyFont="1">
      <alignment/>
      <protection/>
    </xf>
    <xf numFmtId="0" fontId="6" fillId="0" borderId="0" xfId="24" applyFont="1" applyBorder="1" applyAlignment="1" quotePrefix="1">
      <alignment horizontal="left"/>
      <protection/>
    </xf>
    <xf numFmtId="0" fontId="9" fillId="0" borderId="0" xfId="24" applyFont="1" applyBorder="1">
      <alignment/>
      <protection/>
    </xf>
    <xf numFmtId="0" fontId="12" fillId="0" borderId="0" xfId="24" applyFont="1" applyBorder="1">
      <alignment/>
      <protection/>
    </xf>
    <xf numFmtId="3" fontId="9" fillId="0" borderId="0" xfId="23" applyNumberFormat="1" applyFont="1" applyAlignment="1">
      <alignment horizontal="centerContinuous"/>
      <protection/>
    </xf>
    <xf numFmtId="3" fontId="6" fillId="0" borderId="0" xfId="23" applyNumberFormat="1" applyFont="1" applyAlignment="1">
      <alignment horizontal="centerContinuous"/>
      <protection/>
    </xf>
    <xf numFmtId="3" fontId="6" fillId="0" borderId="0" xfId="23" applyNumberFormat="1" applyFont="1" applyAlignment="1">
      <alignment/>
      <protection/>
    </xf>
    <xf numFmtId="3" fontId="6" fillId="0" borderId="0" xfId="23" applyNumberFormat="1" applyFont="1">
      <alignment/>
      <protection/>
    </xf>
    <xf numFmtId="3" fontId="9" fillId="0" borderId="2" xfId="23" applyNumberFormat="1" applyFont="1" applyBorder="1">
      <alignment/>
      <protection/>
    </xf>
    <xf numFmtId="3" fontId="6" fillId="0" borderId="2" xfId="23" applyNumberFormat="1" applyFont="1" applyBorder="1">
      <alignment/>
      <protection/>
    </xf>
    <xf numFmtId="3" fontId="10" fillId="0" borderId="0" xfId="23" applyNumberFormat="1" applyFont="1" applyAlignment="1">
      <alignment horizontal="centerContinuous"/>
      <protection/>
    </xf>
    <xf numFmtId="3" fontId="10" fillId="0" borderId="0" xfId="23" applyNumberFormat="1" applyFont="1" applyAlignment="1">
      <alignment horizontal="left"/>
      <protection/>
    </xf>
    <xf numFmtId="3" fontId="10" fillId="0" borderId="0" xfId="23" applyNumberFormat="1" applyFont="1" applyAlignment="1">
      <alignment horizontal="right"/>
      <protection/>
    </xf>
    <xf numFmtId="3" fontId="6" fillId="0" borderId="0" xfId="23" applyNumberFormat="1" applyFont="1" applyAlignment="1">
      <alignment horizontal="left"/>
      <protection/>
    </xf>
    <xf numFmtId="3" fontId="6" fillId="0" borderId="1" xfId="23" applyNumberFormat="1" applyFont="1" applyBorder="1">
      <alignment/>
      <protection/>
    </xf>
    <xf numFmtId="0" fontId="6" fillId="0" borderId="0" xfId="23" applyFont="1">
      <alignment/>
      <protection/>
    </xf>
    <xf numFmtId="1" fontId="6" fillId="0" borderId="0" xfId="23" applyNumberFormat="1" applyFont="1">
      <alignment/>
      <protection/>
    </xf>
    <xf numFmtId="3" fontId="6" fillId="0" borderId="0" xfId="23" applyNumberFormat="1" applyFont="1" applyAlignment="1" quotePrefix="1">
      <alignment horizontal="left"/>
      <protection/>
    </xf>
    <xf numFmtId="3" fontId="6" fillId="0" borderId="0" xfId="23" applyNumberFormat="1" applyFont="1" applyBorder="1">
      <alignment/>
      <protection/>
    </xf>
    <xf numFmtId="1" fontId="6" fillId="0" borderId="0" xfId="26" applyNumberFormat="1" applyFont="1">
      <alignment/>
      <protection/>
    </xf>
    <xf numFmtId="1" fontId="6" fillId="0" borderId="0" xfId="23" applyNumberFormat="1" applyFont="1" applyAlignment="1" quotePrefix="1">
      <alignment horizontal="left"/>
      <protection/>
    </xf>
    <xf numFmtId="1" fontId="10" fillId="0" borderId="0" xfId="23" applyNumberFormat="1" applyFont="1">
      <alignment/>
      <protection/>
    </xf>
    <xf numFmtId="1" fontId="6" fillId="0" borderId="1" xfId="23" applyNumberFormat="1" applyFont="1" applyBorder="1">
      <alignment/>
      <protection/>
    </xf>
    <xf numFmtId="3" fontId="6" fillId="0" borderId="0" xfId="23" applyNumberFormat="1" applyFont="1" applyAlignment="1" quotePrefix="1">
      <alignment/>
      <protection/>
    </xf>
    <xf numFmtId="3" fontId="10" fillId="0" borderId="0" xfId="23" applyNumberFormat="1" applyFont="1">
      <alignment/>
      <protection/>
    </xf>
    <xf numFmtId="49" fontId="6" fillId="0" borderId="0" xfId="21" applyNumberFormat="1" applyFont="1">
      <alignment/>
      <protection/>
    </xf>
    <xf numFmtId="3" fontId="6" fillId="0" borderId="1" xfId="22" applyNumberFormat="1" applyFont="1" applyBorder="1">
      <alignment/>
      <protection/>
    </xf>
    <xf numFmtId="3" fontId="6" fillId="0" borderId="0" xfId="21" applyNumberFormat="1" applyFont="1" applyAlignment="1">
      <alignment/>
      <protection/>
    </xf>
    <xf numFmtId="3" fontId="6" fillId="0" borderId="0" xfId="26" applyNumberFormat="1" applyFont="1">
      <alignment/>
      <protection/>
    </xf>
    <xf numFmtId="3" fontId="6" fillId="0" borderId="0" xfId="25" applyNumberFormat="1" applyFont="1">
      <alignment/>
      <protection/>
    </xf>
    <xf numFmtId="1" fontId="6" fillId="0" borderId="0" xfId="25" applyNumberFormat="1" applyFont="1">
      <alignment/>
      <protection/>
    </xf>
    <xf numFmtId="1" fontId="6" fillId="0" borderId="1" xfId="21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24" applyFont="1" applyFill="1" applyBorder="1">
      <alignment/>
      <protection/>
    </xf>
    <xf numFmtId="1" fontId="6" fillId="0" borderId="0" xfId="0" applyNumberFormat="1" applyFont="1" applyAlignment="1">
      <alignment/>
    </xf>
    <xf numFmtId="3" fontId="9" fillId="0" borderId="0" xfId="24" applyNumberFormat="1" applyFont="1" applyAlignment="1">
      <alignment horizontal="center"/>
      <protection/>
    </xf>
    <xf numFmtId="3" fontId="9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" fontId="6" fillId="0" borderId="0" xfId="24" applyNumberFormat="1" applyFont="1" applyAlignment="1" quotePrefix="1">
      <alignment horizontal="left"/>
      <protection/>
    </xf>
    <xf numFmtId="1" fontId="6" fillId="0" borderId="0" xfId="0" applyNumberFormat="1" applyFont="1" applyFill="1" applyAlignment="1">
      <alignment/>
    </xf>
    <xf numFmtId="1" fontId="10" fillId="0" borderId="0" xfId="23" applyNumberFormat="1" applyFont="1" applyBorder="1">
      <alignment/>
      <protection/>
    </xf>
    <xf numFmtId="3" fontId="6" fillId="0" borderId="0" xfId="23" applyNumberFormat="1" applyFont="1" applyBorder="1" applyAlignment="1" quotePrefix="1">
      <alignment horizontal="left"/>
      <protection/>
    </xf>
    <xf numFmtId="1" fontId="9" fillId="0" borderId="0" xfId="24" applyNumberFormat="1" applyFont="1" applyBorder="1">
      <alignment/>
      <protection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 quotePrefix="1">
      <alignment/>
    </xf>
    <xf numFmtId="1" fontId="12" fillId="0" borderId="0" xfId="23" applyNumberFormat="1" applyFont="1">
      <alignment/>
      <protection/>
    </xf>
    <xf numFmtId="1" fontId="10" fillId="0" borderId="0" xfId="26" applyNumberFormat="1" applyFont="1">
      <alignment/>
      <protection/>
    </xf>
    <xf numFmtId="3" fontId="10" fillId="0" borderId="0" xfId="0" applyNumberFormat="1" applyFont="1" applyAlignment="1">
      <alignment/>
    </xf>
    <xf numFmtId="0" fontId="10" fillId="0" borderId="0" xfId="23" applyFont="1">
      <alignment/>
      <protection/>
    </xf>
    <xf numFmtId="0" fontId="0" fillId="0" borderId="0" xfId="0" applyNumberFormat="1" applyAlignment="1" quotePrefix="1">
      <alignment/>
    </xf>
    <xf numFmtId="0" fontId="9" fillId="0" borderId="0" xfId="24" applyFont="1" applyAlignment="1">
      <alignment horizontal="center"/>
      <protection/>
    </xf>
    <xf numFmtId="3" fontId="9" fillId="0" borderId="0" xfId="23" applyNumberFormat="1" applyFont="1" applyAlignment="1">
      <alignment horizontal="center"/>
      <protection/>
    </xf>
    <xf numFmtId="3" fontId="9" fillId="0" borderId="0" xfId="24" applyNumberFormat="1" applyFont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3" fontId="9" fillId="0" borderId="0" xfId="21" applyNumberFormat="1" applyFont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e_bach" xfId="21"/>
    <cellStyle name="Normal_peba_aj" xfId="22"/>
    <cellStyle name="Normal_POBESC_3" xfId="23"/>
    <cellStyle name="Normal_poblac99" xfId="24"/>
    <cellStyle name="Normal_posg99" xfId="25"/>
    <cellStyle name="Normal_posgra9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mult_x_caa!#REF!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mult_x_caa!#REF!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graphicFrame>
      <xdr:nvGraphicFramePr>
        <xdr:cNvPr id="1" name="Chart 1"/>
        <xdr:cNvGraphicFramePr/>
      </xdr:nvGraphicFramePr>
      <xdr:xfrm>
        <a:off x="3857625" y="17983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L39"/>
  <sheetViews>
    <sheetView zoomScale="75" zoomScaleNormal="75" workbookViewId="0" topLeftCell="A1">
      <selection activeCell="B14" sqref="B14"/>
    </sheetView>
  </sheetViews>
  <sheetFormatPr defaultColWidth="11.421875" defaultRowHeight="12.75"/>
  <cols>
    <col min="1" max="1" width="1.7109375" style="4" customWidth="1"/>
    <col min="2" max="2" width="45.28125" style="4" customWidth="1"/>
    <col min="3" max="4" width="8.28125" style="4" customWidth="1"/>
    <col min="5" max="5" width="9.57421875" style="4" customWidth="1"/>
    <col min="6" max="6" width="3.140625" style="4" customWidth="1"/>
    <col min="7" max="8" width="8.28125" style="4" customWidth="1"/>
    <col min="9" max="9" width="9.7109375" style="4" customWidth="1"/>
    <col min="10" max="10" width="3.140625" style="4" customWidth="1"/>
    <col min="11" max="11" width="8.57421875" style="4" customWidth="1"/>
    <col min="12" max="12" width="2.28125" style="4" customWidth="1"/>
    <col min="13" max="16384" width="11.421875" style="4" customWidth="1"/>
  </cols>
  <sheetData>
    <row r="1" spans="1:11" ht="12.75">
      <c r="A1" s="154" t="s">
        <v>335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 customHeight="1">
      <c r="A2" s="2" t="s">
        <v>256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2" t="s">
        <v>294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2" ht="12.75" customHeight="1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6"/>
    </row>
    <row r="5" ht="9" customHeight="1"/>
    <row r="6" spans="3:12" s="48" customFormat="1" ht="9.75" customHeight="1">
      <c r="C6" s="94" t="s">
        <v>86</v>
      </c>
      <c r="D6" s="94"/>
      <c r="E6" s="94"/>
      <c r="F6" s="94"/>
      <c r="G6" s="94" t="s">
        <v>87</v>
      </c>
      <c r="H6" s="95"/>
      <c r="I6" s="94"/>
      <c r="J6" s="94"/>
      <c r="K6" s="94" t="s">
        <v>88</v>
      </c>
      <c r="L6" s="95"/>
    </row>
    <row r="7" spans="3:12" s="48" customFormat="1" ht="9.75" customHeight="1">
      <c r="C7" s="96" t="s">
        <v>101</v>
      </c>
      <c r="D7" s="97" t="s">
        <v>102</v>
      </c>
      <c r="E7" s="97" t="s">
        <v>103</v>
      </c>
      <c r="F7" s="97"/>
      <c r="G7" s="97" t="s">
        <v>101</v>
      </c>
      <c r="H7" s="97" t="s">
        <v>102</v>
      </c>
      <c r="I7" s="97" t="s">
        <v>91</v>
      </c>
      <c r="J7" s="97"/>
      <c r="K7" s="94" t="s">
        <v>91</v>
      </c>
      <c r="L7" s="95"/>
    </row>
    <row r="8" spans="1:12" s="48" customFormat="1" ht="9.75" customHeight="1">
      <c r="A8" s="6"/>
      <c r="B8" s="6"/>
      <c r="C8" s="98"/>
      <c r="D8" s="42"/>
      <c r="E8" s="42"/>
      <c r="F8" s="42"/>
      <c r="G8" s="42"/>
      <c r="H8" s="42"/>
      <c r="I8" s="42"/>
      <c r="J8" s="42"/>
      <c r="K8" s="43"/>
      <c r="L8" s="6"/>
    </row>
    <row r="9" ht="12.75" customHeight="1"/>
    <row r="10" spans="1:12" ht="12.75" customHeight="1">
      <c r="A10" s="20" t="s">
        <v>128</v>
      </c>
      <c r="B10" s="20"/>
      <c r="C10" s="99">
        <f>SUM(C11,C12)</f>
        <v>3344</v>
      </c>
      <c r="D10" s="99">
        <f>SUM(D11,D12)</f>
        <v>2636</v>
      </c>
      <c r="E10" s="99">
        <f>SUM(E11,E12)</f>
        <v>5980</v>
      </c>
      <c r="F10" s="100"/>
      <c r="G10" s="99">
        <f>SUM(G11,G12)</f>
        <v>6054</v>
      </c>
      <c r="H10" s="99">
        <f>SUM(H11,H12)</f>
        <v>4513</v>
      </c>
      <c r="I10" s="99">
        <f>SUM(I11,I12)</f>
        <v>10567</v>
      </c>
      <c r="J10" s="100"/>
      <c r="K10" s="99">
        <f>SUM(K11,K12)</f>
        <v>16547</v>
      </c>
      <c r="L10" s="101"/>
    </row>
    <row r="11" spans="2:12" ht="12.75" customHeight="1">
      <c r="B11" s="4" t="s">
        <v>257</v>
      </c>
      <c r="C11" s="50">
        <v>1202</v>
      </c>
      <c r="D11" s="50">
        <v>1041</v>
      </c>
      <c r="E11" s="19">
        <f>SUM(C11:D11)</f>
        <v>2243</v>
      </c>
      <c r="F11" s="19"/>
      <c r="G11" s="50">
        <v>3873</v>
      </c>
      <c r="H11" s="50">
        <v>2747</v>
      </c>
      <c r="I11" s="19">
        <f>SUM(G11:H11)</f>
        <v>6620</v>
      </c>
      <c r="J11" s="19"/>
      <c r="K11" s="19">
        <f aca="true" t="shared" si="0" ref="K11:K26">SUM(E11,I11)</f>
        <v>8863</v>
      </c>
      <c r="L11" s="101"/>
    </row>
    <row r="12" spans="2:12" ht="12.75" customHeight="1">
      <c r="B12" s="4" t="s">
        <v>258</v>
      </c>
      <c r="C12" s="19">
        <f>SUM(C13:C14)</f>
        <v>2142</v>
      </c>
      <c r="D12" s="19">
        <f>SUM(D13:D14)</f>
        <v>1595</v>
      </c>
      <c r="E12" s="19">
        <f>SUM(E13:E14)</f>
        <v>3737</v>
      </c>
      <c r="F12" s="19"/>
      <c r="G12" s="19">
        <f>SUM(G13:G14)</f>
        <v>2181</v>
      </c>
      <c r="H12" s="19">
        <f>SUM(H13:H14)</f>
        <v>1766</v>
      </c>
      <c r="I12" s="19">
        <f>SUM(I13:I14)</f>
        <v>3947</v>
      </c>
      <c r="J12" s="19"/>
      <c r="K12" s="19">
        <f t="shared" si="0"/>
        <v>7684</v>
      </c>
      <c r="L12" s="101"/>
    </row>
    <row r="13" spans="2:12" ht="12.75" customHeight="1">
      <c r="B13" s="4" t="s">
        <v>253</v>
      </c>
      <c r="C13" s="19">
        <v>2022</v>
      </c>
      <c r="D13" s="19">
        <v>1577</v>
      </c>
      <c r="E13" s="19">
        <f>SUM(C13:D13)</f>
        <v>3599</v>
      </c>
      <c r="F13" s="19"/>
      <c r="G13" s="19">
        <v>2173</v>
      </c>
      <c r="H13" s="19">
        <v>1764</v>
      </c>
      <c r="I13" s="19">
        <f>SUM(G13:H13)</f>
        <v>3937</v>
      </c>
      <c r="J13" s="19"/>
      <c r="K13" s="19">
        <f t="shared" si="0"/>
        <v>7536</v>
      </c>
      <c r="L13" s="101"/>
    </row>
    <row r="14" spans="2:12" ht="12.75" customHeight="1">
      <c r="B14" s="4" t="s">
        <v>293</v>
      </c>
      <c r="C14" s="19">
        <v>120</v>
      </c>
      <c r="D14" s="19">
        <v>18</v>
      </c>
      <c r="E14" s="19">
        <f>SUM(C14:D14)</f>
        <v>138</v>
      </c>
      <c r="F14" s="19"/>
      <c r="G14" s="19">
        <v>8</v>
      </c>
      <c r="H14" s="19">
        <v>2</v>
      </c>
      <c r="I14" s="19">
        <f>SUM(G14:H14)</f>
        <v>10</v>
      </c>
      <c r="J14" s="19"/>
      <c r="K14" s="19">
        <f t="shared" si="0"/>
        <v>148</v>
      </c>
      <c r="L14" s="101"/>
    </row>
    <row r="15" spans="1:11" ht="12.75" customHeight="1">
      <c r="A15" s="20" t="s">
        <v>129</v>
      </c>
      <c r="B15" s="20"/>
      <c r="C15" s="100">
        <f>SUM(C16:C17)</f>
        <v>14393</v>
      </c>
      <c r="D15" s="100">
        <f>SUM(D16:D17)</f>
        <v>15677</v>
      </c>
      <c r="E15" s="100">
        <f>SUM(E16:E17)</f>
        <v>30070</v>
      </c>
      <c r="F15" s="100"/>
      <c r="G15" s="100">
        <f>SUM(G16:G17)</f>
        <v>49858</v>
      </c>
      <c r="H15" s="100">
        <f>SUM(H16:H17)</f>
        <v>50850</v>
      </c>
      <c r="I15" s="100">
        <f>SUM(G15:H15)</f>
        <v>100708</v>
      </c>
      <c r="J15" s="20"/>
      <c r="K15" s="100">
        <f t="shared" si="0"/>
        <v>130778</v>
      </c>
    </row>
    <row r="16" spans="2:11" ht="12.75" customHeight="1">
      <c r="B16" s="4" t="s">
        <v>131</v>
      </c>
      <c r="C16" s="19">
        <v>13332</v>
      </c>
      <c r="D16" s="19">
        <v>14994</v>
      </c>
      <c r="E16" s="19">
        <v>28326</v>
      </c>
      <c r="F16" s="19"/>
      <c r="G16" s="19">
        <v>47711</v>
      </c>
      <c r="H16" s="19">
        <v>48769</v>
      </c>
      <c r="I16" s="19">
        <v>96480</v>
      </c>
      <c r="J16" s="19"/>
      <c r="K16" s="19">
        <f t="shared" si="0"/>
        <v>124806</v>
      </c>
    </row>
    <row r="17" spans="2:11" ht="12.75" customHeight="1">
      <c r="B17" s="4" t="s">
        <v>326</v>
      </c>
      <c r="C17" s="50">
        <v>1061</v>
      </c>
      <c r="D17" s="50">
        <v>683</v>
      </c>
      <c r="E17" s="19">
        <v>1744</v>
      </c>
      <c r="F17" s="19"/>
      <c r="G17" s="50">
        <v>2147</v>
      </c>
      <c r="H17" s="50">
        <v>2081</v>
      </c>
      <c r="I17" s="19">
        <v>4228</v>
      </c>
      <c r="J17" s="19"/>
      <c r="K17" s="19">
        <f t="shared" si="0"/>
        <v>5972</v>
      </c>
    </row>
    <row r="18" spans="1:11" ht="12.75" customHeight="1">
      <c r="A18" s="20" t="s">
        <v>259</v>
      </c>
      <c r="B18" s="20"/>
      <c r="C18" s="148">
        <v>0</v>
      </c>
      <c r="D18" s="148">
        <v>1</v>
      </c>
      <c r="E18" s="100">
        <v>1</v>
      </c>
      <c r="F18" s="148"/>
      <c r="G18" s="148">
        <v>1</v>
      </c>
      <c r="H18" s="148">
        <v>0</v>
      </c>
      <c r="I18" s="100">
        <v>1</v>
      </c>
      <c r="J18" s="148"/>
      <c r="K18" s="100">
        <f t="shared" si="0"/>
        <v>2</v>
      </c>
    </row>
    <row r="19" spans="1:11" ht="12.75" customHeight="1">
      <c r="A19" s="20" t="s">
        <v>260</v>
      </c>
      <c r="B19" s="20"/>
      <c r="C19" s="100">
        <f>SUM(C20:C21)</f>
        <v>111</v>
      </c>
      <c r="D19" s="100">
        <f>SUM(D20:D21)</f>
        <v>703</v>
      </c>
      <c r="E19" s="100">
        <f>SUM(E20:E21)</f>
        <v>814</v>
      </c>
      <c r="F19" s="100"/>
      <c r="G19" s="100">
        <f>SUM(G20:G21)</f>
        <v>173</v>
      </c>
      <c r="H19" s="100">
        <f>SUM(H20:H21)</f>
        <v>1024</v>
      </c>
      <c r="I19" s="100">
        <f>SUM(I20:I21)</f>
        <v>1197</v>
      </c>
      <c r="J19" s="20"/>
      <c r="K19" s="100">
        <f t="shared" si="0"/>
        <v>2011</v>
      </c>
    </row>
    <row r="20" spans="2:11" ht="12.75" customHeight="1">
      <c r="B20" s="4" t="s">
        <v>131</v>
      </c>
      <c r="C20" s="19">
        <v>84</v>
      </c>
      <c r="D20" s="19">
        <v>405</v>
      </c>
      <c r="E20" s="19">
        <v>489</v>
      </c>
      <c r="F20" s="19"/>
      <c r="G20" s="19">
        <v>160</v>
      </c>
      <c r="H20" s="19">
        <v>739</v>
      </c>
      <c r="I20" s="19">
        <v>899</v>
      </c>
      <c r="J20" s="19"/>
      <c r="K20" s="19">
        <f t="shared" si="0"/>
        <v>1388</v>
      </c>
    </row>
    <row r="21" spans="2:11" ht="12.75" customHeight="1">
      <c r="B21" s="4" t="s">
        <v>326</v>
      </c>
      <c r="C21" s="21">
        <v>27</v>
      </c>
      <c r="D21" s="21">
        <v>298</v>
      </c>
      <c r="E21" s="19">
        <v>325</v>
      </c>
      <c r="F21" s="19"/>
      <c r="G21" s="21">
        <v>13</v>
      </c>
      <c r="H21" s="21">
        <v>285</v>
      </c>
      <c r="I21" s="19">
        <v>298</v>
      </c>
      <c r="J21" s="21"/>
      <c r="K21" s="19">
        <f t="shared" si="0"/>
        <v>623</v>
      </c>
    </row>
    <row r="22" spans="1:11" ht="12.75" customHeight="1">
      <c r="A22" s="20" t="s">
        <v>130</v>
      </c>
      <c r="B22" s="20"/>
      <c r="C22" s="100">
        <f>SUM(C23:C25)</f>
        <v>14633</v>
      </c>
      <c r="D22" s="100">
        <f>SUM(D23:D25)</f>
        <v>16596</v>
      </c>
      <c r="E22" s="100">
        <f>SUM(E23:E25)</f>
        <v>31229</v>
      </c>
      <c r="F22" s="100"/>
      <c r="G22" s="100">
        <f>SUM(G23:G25)</f>
        <v>32859</v>
      </c>
      <c r="H22" s="100">
        <f>SUM(H23:H25)</f>
        <v>31284</v>
      </c>
      <c r="I22" s="100">
        <f>SUM(I23:I25)</f>
        <v>64143</v>
      </c>
      <c r="J22" s="100"/>
      <c r="K22" s="100">
        <f t="shared" si="0"/>
        <v>95372</v>
      </c>
    </row>
    <row r="23" spans="2:11" ht="12.75" customHeight="1">
      <c r="B23" s="4" t="s">
        <v>109</v>
      </c>
      <c r="C23" s="19">
        <v>6823</v>
      </c>
      <c r="D23" s="19">
        <v>7202</v>
      </c>
      <c r="E23" s="19">
        <f>SUM(C23:D23)</f>
        <v>14025</v>
      </c>
      <c r="F23" s="19"/>
      <c r="G23" s="19">
        <v>15218</v>
      </c>
      <c r="H23" s="19">
        <v>14086</v>
      </c>
      <c r="I23" s="19">
        <f>SUM(G23:H23)</f>
        <v>29304</v>
      </c>
      <c r="J23" s="19"/>
      <c r="K23" s="19">
        <f t="shared" si="0"/>
        <v>43329</v>
      </c>
    </row>
    <row r="24" spans="2:11" ht="12.75" customHeight="1">
      <c r="B24" s="4" t="s">
        <v>132</v>
      </c>
      <c r="C24" s="19">
        <v>7715</v>
      </c>
      <c r="D24" s="19">
        <v>9277</v>
      </c>
      <c r="E24" s="19">
        <f>SUM(C24:D24)</f>
        <v>16992</v>
      </c>
      <c r="F24" s="19"/>
      <c r="G24" s="19">
        <v>17196</v>
      </c>
      <c r="H24" s="19">
        <v>16748</v>
      </c>
      <c r="I24" s="19">
        <f>SUM(G24:H24)</f>
        <v>33944</v>
      </c>
      <c r="J24" s="19"/>
      <c r="K24" s="19">
        <f t="shared" si="0"/>
        <v>50936</v>
      </c>
    </row>
    <row r="25" spans="2:12" ht="12.75" customHeight="1">
      <c r="B25" s="102" t="s">
        <v>133</v>
      </c>
      <c r="C25" s="21">
        <v>95</v>
      </c>
      <c r="D25" s="21">
        <v>117</v>
      </c>
      <c r="E25" s="19">
        <f>SUM(C25:D25)</f>
        <v>212</v>
      </c>
      <c r="F25" s="19"/>
      <c r="G25" s="21">
        <v>445</v>
      </c>
      <c r="H25" s="21">
        <v>450</v>
      </c>
      <c r="I25" s="19">
        <f>SUM(G25:H25)</f>
        <v>895</v>
      </c>
      <c r="J25" s="19"/>
      <c r="K25" s="19">
        <f t="shared" si="0"/>
        <v>1107</v>
      </c>
      <c r="L25" s="48"/>
    </row>
    <row r="26" spans="1:12" ht="12.75" customHeight="1">
      <c r="A26" s="20" t="s">
        <v>261</v>
      </c>
      <c r="B26" s="20"/>
      <c r="C26" s="20">
        <v>179</v>
      </c>
      <c r="D26" s="20">
        <v>70</v>
      </c>
      <c r="E26" s="100">
        <f>SUM(C26:D26)</f>
        <v>249</v>
      </c>
      <c r="F26" s="20"/>
      <c r="G26" s="20">
        <v>231</v>
      </c>
      <c r="H26" s="20">
        <v>127</v>
      </c>
      <c r="I26" s="100">
        <f>SUM(G26:H26)</f>
        <v>358</v>
      </c>
      <c r="J26" s="20"/>
      <c r="K26" s="100">
        <f t="shared" si="0"/>
        <v>607</v>
      </c>
      <c r="L26" s="101"/>
    </row>
    <row r="27" spans="1:12" ht="12.75" customHeight="1">
      <c r="A27" s="6"/>
      <c r="B27" s="6"/>
      <c r="C27" s="6"/>
      <c r="D27" s="6"/>
      <c r="E27" s="38"/>
      <c r="F27" s="38"/>
      <c r="G27" s="6"/>
      <c r="H27" s="6"/>
      <c r="I27" s="44"/>
      <c r="J27" s="44"/>
      <c r="K27" s="38"/>
      <c r="L27" s="38"/>
    </row>
    <row r="28" spans="1:12" ht="9" customHeight="1">
      <c r="A28" s="48"/>
      <c r="B28" s="48"/>
      <c r="C28" s="48"/>
      <c r="D28" s="48"/>
      <c r="E28" s="50"/>
      <c r="F28" s="50"/>
      <c r="G28" s="48"/>
      <c r="H28" s="48"/>
      <c r="I28" s="49"/>
      <c r="J28" s="49"/>
      <c r="K28" s="50"/>
      <c r="L28" s="50"/>
    </row>
    <row r="29" spans="1:12" ht="12.75" customHeight="1">
      <c r="A29" s="103" t="s">
        <v>98</v>
      </c>
      <c r="B29" s="103"/>
      <c r="C29" s="99">
        <f>SUM(C10,C15,C18,C19,C22,C26)</f>
        <v>32660</v>
      </c>
      <c r="D29" s="99">
        <f>SUM(D10,D15,D18,D19,D22,D26)</f>
        <v>35683</v>
      </c>
      <c r="E29" s="99">
        <f>SUM(E10,E15,E18,E19,E22,E26)</f>
        <v>68343</v>
      </c>
      <c r="F29" s="99"/>
      <c r="G29" s="99">
        <f>SUM(G10,G15,G18,G19,G22,G26)</f>
        <v>89176</v>
      </c>
      <c r="H29" s="99">
        <f>SUM(H10,H15,H18,H19,H22,H26)</f>
        <v>87798</v>
      </c>
      <c r="I29" s="99">
        <f>SUM(I10,I15,I18,I19,I22,I26)</f>
        <v>176974</v>
      </c>
      <c r="J29" s="146"/>
      <c r="K29" s="99">
        <f>SUM(K10,K15,K18,K19,K22,K26)</f>
        <v>245317</v>
      </c>
      <c r="L29" s="50"/>
    </row>
    <row r="30" spans="1:12" ht="9" customHeight="1">
      <c r="A30" s="6"/>
      <c r="B30" s="6"/>
      <c r="C30" s="6"/>
      <c r="D30" s="6"/>
      <c r="E30" s="38"/>
      <c r="F30" s="38"/>
      <c r="G30" s="6"/>
      <c r="H30" s="6"/>
      <c r="I30" s="44"/>
      <c r="J30" s="44"/>
      <c r="K30" s="38"/>
      <c r="L30" s="38"/>
    </row>
    <row r="31" spans="1:12" ht="12" customHeight="1">
      <c r="A31" s="48"/>
      <c r="B31" s="48"/>
      <c r="J31" s="49"/>
      <c r="K31" s="50"/>
      <c r="L31" s="50"/>
    </row>
    <row r="32" spans="1:12" ht="12" customHeight="1">
      <c r="A32" s="104" t="s">
        <v>262</v>
      </c>
      <c r="B32" s="48"/>
      <c r="E32" s="19"/>
      <c r="J32" s="49"/>
      <c r="K32" s="50"/>
      <c r="L32" s="50"/>
    </row>
    <row r="33" spans="1:12" ht="12" customHeight="1">
      <c r="A33" s="104" t="s">
        <v>263</v>
      </c>
      <c r="B33" s="48"/>
      <c r="J33" s="49"/>
      <c r="K33" s="50"/>
      <c r="L33" s="50"/>
    </row>
    <row r="34" spans="1:12" ht="12" customHeight="1">
      <c r="A34" s="29" t="s">
        <v>264</v>
      </c>
      <c r="B34" s="9"/>
      <c r="H34" s="19"/>
      <c r="J34" s="49"/>
      <c r="K34" s="50"/>
      <c r="L34" s="50"/>
    </row>
    <row r="35" spans="1:11" ht="12" customHeight="1">
      <c r="A35" s="29" t="s">
        <v>265</v>
      </c>
      <c r="B35" s="9"/>
      <c r="H35" s="19"/>
      <c r="I35" s="19"/>
      <c r="K35" s="19"/>
    </row>
    <row r="36" spans="1:11" ht="12" customHeight="1">
      <c r="A36" s="29" t="s">
        <v>266</v>
      </c>
      <c r="B36" s="9"/>
      <c r="K36" s="19"/>
    </row>
    <row r="37" ht="12" customHeight="1"/>
    <row r="38" ht="12" customHeight="1">
      <c r="A38" s="9" t="s">
        <v>99</v>
      </c>
    </row>
    <row r="39" ht="12.75">
      <c r="A39" s="9"/>
    </row>
  </sheetData>
  <mergeCells count="1">
    <mergeCell ref="A1:K1"/>
  </mergeCells>
  <printOptions horizontalCentered="1"/>
  <pageMargins left="0.5118110236220472" right="0.5118110236220472" top="0.8267716535433072" bottom="1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W265"/>
  <sheetViews>
    <sheetView zoomScale="75" zoomScaleNormal="75" workbookViewId="0" topLeftCell="A242">
      <selection activeCell="L270" sqref="L270"/>
    </sheetView>
  </sheetViews>
  <sheetFormatPr defaultColWidth="11.421875" defaultRowHeight="12.75"/>
  <cols>
    <col min="1" max="2" width="1.7109375" style="108" customWidth="1"/>
    <col min="3" max="3" width="56.8515625" style="108" customWidth="1"/>
    <col min="4" max="6" width="6.7109375" style="108" customWidth="1"/>
    <col min="7" max="7" width="1.8515625" style="108" customWidth="1"/>
    <col min="8" max="10" width="6.7109375" style="108" customWidth="1"/>
    <col min="11" max="11" width="1.57421875" style="108" customWidth="1"/>
    <col min="12" max="12" width="7.28125" style="108" customWidth="1"/>
    <col min="13" max="13" width="1.28515625" style="108" customWidth="1"/>
    <col min="14" max="14" width="11.421875" style="108" customWidth="1"/>
    <col min="15" max="23" width="5.57421875" style="108" customWidth="1"/>
    <col min="24" max="39" width="11.421875" style="108" customWidth="1"/>
    <col min="40" max="47" width="9.140625" style="108" customWidth="1"/>
    <col min="48" max="16384" width="11.421875" style="108" customWidth="1"/>
  </cols>
  <sheetData>
    <row r="1" spans="1:12" ht="12.75">
      <c r="A1" s="155" t="s">
        <v>335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3" ht="12.75" customHeight="1">
      <c r="A2" s="105" t="s">
        <v>330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ht="12.75" customHeight="1">
      <c r="A3" s="105" t="s">
        <v>327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12" customHeight="1">
      <c r="A4" s="5" t="s">
        <v>294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2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9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4:13" ht="10.5" customHeight="1">
      <c r="D7" s="111" t="s">
        <v>86</v>
      </c>
      <c r="E7" s="111"/>
      <c r="F7" s="111"/>
      <c r="G7" s="112"/>
      <c r="H7" s="111" t="s">
        <v>87</v>
      </c>
      <c r="I7" s="111"/>
      <c r="J7" s="111"/>
      <c r="K7" s="106"/>
      <c r="L7" s="111" t="s">
        <v>88</v>
      </c>
      <c r="M7" s="106"/>
    </row>
    <row r="8" spans="4:13" ht="10.5" customHeight="1">
      <c r="D8" s="113" t="s">
        <v>101</v>
      </c>
      <c r="E8" s="113" t="s">
        <v>102</v>
      </c>
      <c r="F8" s="113" t="s">
        <v>91</v>
      </c>
      <c r="G8" s="111"/>
      <c r="H8" s="113" t="s">
        <v>101</v>
      </c>
      <c r="I8" s="113" t="s">
        <v>102</v>
      </c>
      <c r="J8" s="113" t="s">
        <v>91</v>
      </c>
      <c r="K8" s="114"/>
      <c r="L8" s="111" t="s">
        <v>91</v>
      </c>
      <c r="M8" s="106"/>
    </row>
    <row r="9" spans="1:13" ht="9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ht="12" customHeight="1"/>
    <row r="11" spans="1:12" ht="12" customHeight="1">
      <c r="A11" s="108" t="s">
        <v>136</v>
      </c>
      <c r="D11" s="108">
        <f>SUM(D12,D16,D20)</f>
        <v>14</v>
      </c>
      <c r="E11" s="108">
        <f>SUM(E12,E16,E20)</f>
        <v>3</v>
      </c>
      <c r="F11" s="108">
        <f>SUM(D11:E11)</f>
        <v>17</v>
      </c>
      <c r="H11" s="108">
        <f>SUM(H12,H16,H20)</f>
        <v>32</v>
      </c>
      <c r="I11" s="108">
        <f>SUM(I12,I16,I20)</f>
        <v>27</v>
      </c>
      <c r="J11" s="108">
        <f>SUM(H11:I11)</f>
        <v>59</v>
      </c>
      <c r="L11" s="108">
        <f aca="true" t="shared" si="0" ref="L11:L22">SUM(F11,J11)</f>
        <v>76</v>
      </c>
    </row>
    <row r="12" spans="2:12" ht="12" customHeight="1">
      <c r="B12" s="108" t="s">
        <v>106</v>
      </c>
      <c r="D12" s="108">
        <f>SUM(D13:D15)</f>
        <v>14</v>
      </c>
      <c r="E12" s="108">
        <f>SUM(E13:E15)</f>
        <v>3</v>
      </c>
      <c r="F12" s="108">
        <f>SUM(F13:F15)</f>
        <v>17</v>
      </c>
      <c r="H12" s="108">
        <f>SUM(H13:H15)</f>
        <v>1</v>
      </c>
      <c r="I12" s="108">
        <f>SUM(I13:I15)</f>
        <v>0</v>
      </c>
      <c r="J12" s="108">
        <f>SUM(J13:J15)</f>
        <v>1</v>
      </c>
      <c r="L12" s="108">
        <f t="shared" si="0"/>
        <v>18</v>
      </c>
    </row>
    <row r="13" spans="3:12" ht="12" customHeight="1">
      <c r="C13" s="116" t="s">
        <v>137</v>
      </c>
      <c r="D13" s="136">
        <v>4</v>
      </c>
      <c r="E13" s="136">
        <v>0</v>
      </c>
      <c r="F13" s="136">
        <f aca="true" t="shared" si="1" ref="F13:F19">SUM(D13:E13)</f>
        <v>4</v>
      </c>
      <c r="G13" s="136"/>
      <c r="H13" s="136">
        <v>0</v>
      </c>
      <c r="I13" s="136">
        <v>0</v>
      </c>
      <c r="J13" s="136">
        <f aca="true" t="shared" si="2" ref="J13:J22">SUM(H13:I13)</f>
        <v>0</v>
      </c>
      <c r="K13" s="51"/>
      <c r="L13" s="51">
        <f t="shared" si="0"/>
        <v>4</v>
      </c>
    </row>
    <row r="14" spans="1:13" ht="12" customHeight="1">
      <c r="A14" s="117"/>
      <c r="B14" s="117"/>
      <c r="C14" s="116" t="s">
        <v>138</v>
      </c>
      <c r="D14" s="136">
        <v>0</v>
      </c>
      <c r="E14" s="136">
        <v>0</v>
      </c>
      <c r="F14" s="136">
        <f t="shared" si="1"/>
        <v>0</v>
      </c>
      <c r="G14" s="136"/>
      <c r="H14" s="136">
        <v>1</v>
      </c>
      <c r="I14" s="136">
        <v>0</v>
      </c>
      <c r="J14" s="136">
        <f t="shared" si="2"/>
        <v>1</v>
      </c>
      <c r="K14" s="51"/>
      <c r="L14" s="51">
        <f t="shared" si="0"/>
        <v>1</v>
      </c>
      <c r="M14" s="117"/>
    </row>
    <row r="15" spans="1:13" ht="12" customHeight="1">
      <c r="A15" s="117"/>
      <c r="B15" s="117"/>
      <c r="C15" s="136" t="s">
        <v>296</v>
      </c>
      <c r="D15" s="136">
        <v>10</v>
      </c>
      <c r="E15" s="136">
        <v>3</v>
      </c>
      <c r="F15" s="136">
        <f t="shared" si="1"/>
        <v>13</v>
      </c>
      <c r="G15" s="136"/>
      <c r="H15" s="136">
        <v>0</v>
      </c>
      <c r="I15" s="136">
        <v>0</v>
      </c>
      <c r="J15" s="136">
        <f t="shared" si="2"/>
        <v>0</v>
      </c>
      <c r="K15" s="51"/>
      <c r="L15" s="51">
        <f t="shared" si="0"/>
        <v>13</v>
      </c>
      <c r="M15" s="117"/>
    </row>
    <row r="16" spans="2:12" ht="12" customHeight="1">
      <c r="B16" s="118" t="s">
        <v>134</v>
      </c>
      <c r="C16" s="119"/>
      <c r="D16" s="108">
        <f>SUM(D17:D19)</f>
        <v>0</v>
      </c>
      <c r="E16" s="108">
        <f>SUM(E17:E19)</f>
        <v>0</v>
      </c>
      <c r="F16" s="108">
        <f t="shared" si="1"/>
        <v>0</v>
      </c>
      <c r="H16" s="108">
        <f>SUM(H17:H19)</f>
        <v>26</v>
      </c>
      <c r="I16" s="108">
        <f>SUM(I17:I19)</f>
        <v>16</v>
      </c>
      <c r="J16" s="108">
        <f t="shared" si="2"/>
        <v>42</v>
      </c>
      <c r="L16" s="108">
        <f t="shared" si="0"/>
        <v>42</v>
      </c>
    </row>
    <row r="17" spans="1:13" ht="12" customHeight="1">
      <c r="A17" s="117"/>
      <c r="B17" s="117"/>
      <c r="C17" s="120" t="s">
        <v>0</v>
      </c>
      <c r="D17" s="136">
        <v>0</v>
      </c>
      <c r="E17" s="136">
        <v>0</v>
      </c>
      <c r="F17" s="136">
        <f t="shared" si="1"/>
        <v>0</v>
      </c>
      <c r="G17" s="136"/>
      <c r="H17" s="136">
        <v>19</v>
      </c>
      <c r="I17" s="136">
        <v>11</v>
      </c>
      <c r="J17" s="136">
        <f t="shared" si="2"/>
        <v>30</v>
      </c>
      <c r="K17" s="51"/>
      <c r="L17" s="51">
        <f t="shared" si="0"/>
        <v>30</v>
      </c>
      <c r="M17" s="117"/>
    </row>
    <row r="18" spans="1:13" ht="12" customHeight="1">
      <c r="A18" s="117"/>
      <c r="B18" s="117"/>
      <c r="C18" s="120" t="s">
        <v>2</v>
      </c>
      <c r="D18" s="136">
        <v>0</v>
      </c>
      <c r="E18" s="136">
        <v>0</v>
      </c>
      <c r="F18" s="136">
        <f t="shared" si="1"/>
        <v>0</v>
      </c>
      <c r="G18" s="136"/>
      <c r="H18" s="136">
        <v>3</v>
      </c>
      <c r="I18" s="136">
        <v>2</v>
      </c>
      <c r="J18" s="136">
        <f t="shared" si="2"/>
        <v>5</v>
      </c>
      <c r="K18" s="51"/>
      <c r="L18" s="51">
        <f t="shared" si="0"/>
        <v>5</v>
      </c>
      <c r="M18" s="117"/>
    </row>
    <row r="19" spans="1:13" ht="12" customHeight="1">
      <c r="A19" s="117"/>
      <c r="B19" s="117"/>
      <c r="C19" s="120" t="s">
        <v>3</v>
      </c>
      <c r="D19" s="136">
        <v>0</v>
      </c>
      <c r="E19" s="136">
        <v>0</v>
      </c>
      <c r="F19" s="136">
        <f t="shared" si="1"/>
        <v>0</v>
      </c>
      <c r="G19" s="136"/>
      <c r="H19" s="136">
        <v>4</v>
      </c>
      <c r="I19" s="136">
        <v>3</v>
      </c>
      <c r="J19" s="136">
        <f t="shared" si="2"/>
        <v>7</v>
      </c>
      <c r="K19" s="51"/>
      <c r="L19" s="51">
        <f t="shared" si="0"/>
        <v>7</v>
      </c>
      <c r="M19" s="121"/>
    </row>
    <row r="20" spans="1:13" ht="12" customHeight="1">
      <c r="A20" s="117"/>
      <c r="B20" s="108" t="s">
        <v>135</v>
      </c>
      <c r="C20" s="117"/>
      <c r="D20" s="108">
        <f>SUM(D21:D22)</f>
        <v>0</v>
      </c>
      <c r="E20" s="108">
        <f>SUM(E21:E22)</f>
        <v>0</v>
      </c>
      <c r="F20" s="108">
        <f>SUM(F21:F22)</f>
        <v>0</v>
      </c>
      <c r="H20" s="108">
        <f>SUM(H21:H22)</f>
        <v>5</v>
      </c>
      <c r="I20" s="108">
        <f>SUM(I21:I22)</f>
        <v>11</v>
      </c>
      <c r="J20" s="108">
        <f t="shared" si="2"/>
        <v>16</v>
      </c>
      <c r="L20" s="108">
        <f t="shared" si="0"/>
        <v>16</v>
      </c>
      <c r="M20" s="117"/>
    </row>
    <row r="21" spans="1:13" ht="12" customHeight="1">
      <c r="A21" s="117"/>
      <c r="B21" s="117"/>
      <c r="C21" s="120" t="s">
        <v>0</v>
      </c>
      <c r="D21" s="136">
        <v>0</v>
      </c>
      <c r="E21" s="136">
        <v>0</v>
      </c>
      <c r="F21" s="136">
        <f>SUM(D21:E21)</f>
        <v>0</v>
      </c>
      <c r="G21" s="136"/>
      <c r="H21" s="136">
        <v>2</v>
      </c>
      <c r="I21" s="136">
        <v>10</v>
      </c>
      <c r="J21" s="136">
        <f t="shared" si="2"/>
        <v>12</v>
      </c>
      <c r="K21" s="51"/>
      <c r="L21" s="51">
        <f t="shared" si="0"/>
        <v>12</v>
      </c>
      <c r="M21" s="117"/>
    </row>
    <row r="22" spans="1:13" ht="12" customHeight="1">
      <c r="A22" s="117"/>
      <c r="B22" s="117"/>
      <c r="C22" s="120" t="s">
        <v>3</v>
      </c>
      <c r="D22" s="136">
        <v>0</v>
      </c>
      <c r="E22" s="136">
        <v>0</v>
      </c>
      <c r="F22" s="136">
        <f>SUM(D22:E22)</f>
        <v>0</v>
      </c>
      <c r="G22" s="136"/>
      <c r="H22" s="136">
        <v>3</v>
      </c>
      <c r="I22" s="136">
        <v>1</v>
      </c>
      <c r="J22" s="136">
        <f t="shared" si="2"/>
        <v>4</v>
      </c>
      <c r="K22" s="51"/>
      <c r="L22" s="51">
        <f t="shared" si="0"/>
        <v>4</v>
      </c>
      <c r="M22" s="117"/>
    </row>
    <row r="23" spans="1:13" ht="12" customHeight="1">
      <c r="A23" s="117"/>
      <c r="B23" s="117"/>
      <c r="C23" s="117"/>
      <c r="M23" s="117"/>
    </row>
    <row r="24" spans="1:13" ht="12" customHeight="1">
      <c r="A24" s="108" t="s">
        <v>4</v>
      </c>
      <c r="C24" s="117"/>
      <c r="D24" s="108">
        <f>SUM(D25)</f>
        <v>0</v>
      </c>
      <c r="E24" s="108">
        <f>SUM(E25)</f>
        <v>0</v>
      </c>
      <c r="F24" s="108">
        <f>SUM(D24:E24)</f>
        <v>0</v>
      </c>
      <c r="H24" s="108">
        <f>SUM(H25)</f>
        <v>15</v>
      </c>
      <c r="I24" s="108">
        <f>SUM(I25)</f>
        <v>12</v>
      </c>
      <c r="J24" s="108">
        <f>SUM(H24:I24)</f>
        <v>27</v>
      </c>
      <c r="L24" s="108">
        <f>SUM(F24,J24)</f>
        <v>27</v>
      </c>
      <c r="M24" s="117"/>
    </row>
    <row r="25" spans="2:13" ht="12" customHeight="1">
      <c r="B25" s="118" t="s">
        <v>134</v>
      </c>
      <c r="C25" s="117"/>
      <c r="D25" s="108">
        <f>SUM(D26)</f>
        <v>0</v>
      </c>
      <c r="E25" s="108">
        <f>SUM(E26)</f>
        <v>0</v>
      </c>
      <c r="F25" s="108">
        <f>SUM(F26)</f>
        <v>0</v>
      </c>
      <c r="H25" s="108">
        <f>SUM(H26)</f>
        <v>15</v>
      </c>
      <c r="I25" s="108">
        <f>SUM(I26)</f>
        <v>12</v>
      </c>
      <c r="J25" s="108">
        <f>SUM(J26)</f>
        <v>27</v>
      </c>
      <c r="L25" s="108">
        <f>SUM(F25,J25)</f>
        <v>27</v>
      </c>
      <c r="M25" s="117"/>
    </row>
    <row r="26" spans="1:13" ht="12" customHeight="1">
      <c r="A26" s="117"/>
      <c r="B26" s="117"/>
      <c r="C26" s="117" t="s">
        <v>5</v>
      </c>
      <c r="D26" s="136">
        <v>0</v>
      </c>
      <c r="E26" s="136">
        <v>0</v>
      </c>
      <c r="F26" s="136">
        <f>SUM(D26:E26)</f>
        <v>0</v>
      </c>
      <c r="G26" s="136"/>
      <c r="H26" s="136">
        <v>15</v>
      </c>
      <c r="I26" s="136">
        <v>12</v>
      </c>
      <c r="J26" s="136">
        <f>SUM(H26:I26)</f>
        <v>27</v>
      </c>
      <c r="K26" s="51"/>
      <c r="L26" s="51">
        <f>SUM(F26,J26)</f>
        <v>27</v>
      </c>
      <c r="M26" s="116"/>
    </row>
    <row r="27" spans="1:13" ht="12" customHeight="1">
      <c r="A27" s="117"/>
      <c r="B27" s="117"/>
      <c r="C27" s="117"/>
      <c r="M27" s="117"/>
    </row>
    <row r="28" spans="1:13" ht="12" customHeight="1">
      <c r="A28" s="108" t="s">
        <v>8</v>
      </c>
      <c r="C28" s="117"/>
      <c r="D28" s="108">
        <f>SUM(D29,D31,D43)</f>
        <v>1</v>
      </c>
      <c r="E28" s="108">
        <f>SUM(E29,E31,E43)</f>
        <v>2</v>
      </c>
      <c r="F28" s="108">
        <f>SUM(F29,F31,F43)</f>
        <v>3</v>
      </c>
      <c r="H28" s="108">
        <f>SUM(H29,H31,H43)</f>
        <v>93</v>
      </c>
      <c r="I28" s="108">
        <f>SUM(I29,I31,I43)</f>
        <v>90</v>
      </c>
      <c r="J28" s="108">
        <f>SUM(J29,J31,J43)</f>
        <v>183</v>
      </c>
      <c r="L28" s="108">
        <f>SUM(L29,L31,L43)</f>
        <v>186</v>
      </c>
      <c r="M28" s="117"/>
    </row>
    <row r="29" spans="2:13" ht="12" customHeight="1">
      <c r="B29" s="108" t="s">
        <v>106</v>
      </c>
      <c r="C29" s="117"/>
      <c r="D29" s="108">
        <f>SUM(D30)</f>
        <v>1</v>
      </c>
      <c r="E29" s="108">
        <f>SUM(E30)</f>
        <v>2</v>
      </c>
      <c r="F29" s="108">
        <f>SUM(F30)</f>
        <v>3</v>
      </c>
      <c r="H29" s="108">
        <f>SUM(H30)</f>
        <v>0</v>
      </c>
      <c r="I29" s="108">
        <f>SUM(I30)</f>
        <v>0</v>
      </c>
      <c r="J29" s="108">
        <f>SUM(J30)</f>
        <v>0</v>
      </c>
      <c r="L29" s="51">
        <f>SUM(F29,J29)</f>
        <v>3</v>
      </c>
      <c r="M29" s="117"/>
    </row>
    <row r="30" spans="3:13" ht="12" customHeight="1">
      <c r="C30" s="136" t="s">
        <v>297</v>
      </c>
      <c r="D30" s="136">
        <v>1</v>
      </c>
      <c r="E30" s="136">
        <v>2</v>
      </c>
      <c r="F30" s="136">
        <f>SUM(D30:E30)</f>
        <v>3</v>
      </c>
      <c r="G30" s="136"/>
      <c r="H30" s="136">
        <v>0</v>
      </c>
      <c r="I30" s="136">
        <v>0</v>
      </c>
      <c r="J30" s="136">
        <f>SUM(H30:I30)</f>
        <v>0</v>
      </c>
      <c r="L30" s="51">
        <f>SUM(F30,J30)</f>
        <v>3</v>
      </c>
      <c r="M30" s="117"/>
    </row>
    <row r="31" spans="1:13" ht="12" customHeight="1">
      <c r="A31" s="117"/>
      <c r="B31" s="118" t="s">
        <v>134</v>
      </c>
      <c r="C31" s="117"/>
      <c r="D31" s="108">
        <f>SUM(D32:D42)</f>
        <v>0</v>
      </c>
      <c r="E31" s="108">
        <f>SUM(E32:E42)</f>
        <v>0</v>
      </c>
      <c r="F31" s="108">
        <f>SUM(F32:F42)</f>
        <v>0</v>
      </c>
      <c r="H31" s="108">
        <f>SUM(H32:H42)</f>
        <v>28</v>
      </c>
      <c r="I31" s="108">
        <f>SUM(I32:I42)</f>
        <v>40</v>
      </c>
      <c r="J31" s="108">
        <f>SUM(J32:J42)</f>
        <v>68</v>
      </c>
      <c r="L31" s="51">
        <f>SUM(F31,J31)</f>
        <v>68</v>
      </c>
      <c r="M31" s="117"/>
    </row>
    <row r="32" spans="1:23" s="116" customFormat="1" ht="12" customHeight="1">
      <c r="A32" s="117"/>
      <c r="B32" s="117"/>
      <c r="C32" s="120" t="s">
        <v>140</v>
      </c>
      <c r="D32" s="136">
        <v>0</v>
      </c>
      <c r="E32" s="136">
        <v>0</v>
      </c>
      <c r="F32" s="136">
        <f aca="true" t="shared" si="3" ref="F32:F42">SUM(D32:E32)</f>
        <v>0</v>
      </c>
      <c r="G32" s="136"/>
      <c r="H32" s="136">
        <v>4</v>
      </c>
      <c r="I32" s="136">
        <v>3</v>
      </c>
      <c r="J32" s="136">
        <f aca="true" t="shared" si="4" ref="J32:J42">SUM(H32:I32)</f>
        <v>7</v>
      </c>
      <c r="K32" s="51"/>
      <c r="L32" s="51">
        <f aca="true" t="shared" si="5" ref="L32:L44">SUM(F32,J32)</f>
        <v>7</v>
      </c>
      <c r="M32" s="117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ht="12" customHeight="1">
      <c r="A33" s="117"/>
      <c r="B33" s="117"/>
      <c r="C33" s="120" t="s">
        <v>141</v>
      </c>
      <c r="D33" s="136">
        <v>0</v>
      </c>
      <c r="E33" s="136">
        <v>0</v>
      </c>
      <c r="F33" s="136">
        <f t="shared" si="3"/>
        <v>0</v>
      </c>
      <c r="G33" s="136"/>
      <c r="H33" s="136">
        <v>2</v>
      </c>
      <c r="I33" s="136">
        <v>5</v>
      </c>
      <c r="J33" s="136">
        <f t="shared" si="4"/>
        <v>7</v>
      </c>
      <c r="K33" s="51"/>
      <c r="L33" s="51">
        <f t="shared" si="5"/>
        <v>7</v>
      </c>
      <c r="M33" s="117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23" ht="12" customHeight="1">
      <c r="A34" s="117"/>
      <c r="B34" s="117"/>
      <c r="C34" s="120" t="s">
        <v>142</v>
      </c>
      <c r="D34" s="136">
        <v>0</v>
      </c>
      <c r="E34" s="136">
        <v>0</v>
      </c>
      <c r="F34" s="136">
        <f t="shared" si="3"/>
        <v>0</v>
      </c>
      <c r="G34" s="136"/>
      <c r="H34" s="136">
        <v>3</v>
      </c>
      <c r="I34" s="136">
        <v>14</v>
      </c>
      <c r="J34" s="136">
        <f t="shared" si="4"/>
        <v>17</v>
      </c>
      <c r="K34" s="51"/>
      <c r="L34" s="51">
        <f t="shared" si="5"/>
        <v>17</v>
      </c>
      <c r="M34" s="117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ht="12" customHeight="1">
      <c r="A35" s="117"/>
      <c r="B35" s="117"/>
      <c r="C35" s="120" t="s">
        <v>143</v>
      </c>
      <c r="D35" s="136">
        <v>0</v>
      </c>
      <c r="E35" s="136">
        <v>0</v>
      </c>
      <c r="F35" s="136">
        <f t="shared" si="3"/>
        <v>0</v>
      </c>
      <c r="G35" s="136"/>
      <c r="H35" s="136">
        <v>1</v>
      </c>
      <c r="I35" s="136">
        <v>1</v>
      </c>
      <c r="J35" s="136">
        <f t="shared" si="4"/>
        <v>2</v>
      </c>
      <c r="K35" s="51"/>
      <c r="L35" s="51">
        <f t="shared" si="5"/>
        <v>2</v>
      </c>
      <c r="M35" s="117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ht="12" customHeight="1">
      <c r="A36" s="117"/>
      <c r="B36" s="117"/>
      <c r="C36" s="120" t="s">
        <v>144</v>
      </c>
      <c r="D36" s="136">
        <v>0</v>
      </c>
      <c r="E36" s="136">
        <v>0</v>
      </c>
      <c r="F36" s="136">
        <f t="shared" si="3"/>
        <v>0</v>
      </c>
      <c r="G36" s="136"/>
      <c r="H36" s="136">
        <v>1</v>
      </c>
      <c r="I36" s="136">
        <v>2</v>
      </c>
      <c r="J36" s="136">
        <f t="shared" si="4"/>
        <v>3</v>
      </c>
      <c r="K36" s="51"/>
      <c r="L36" s="51">
        <f t="shared" si="5"/>
        <v>3</v>
      </c>
      <c r="M36" s="117"/>
      <c r="N36" s="136"/>
      <c r="O36" s="136"/>
      <c r="P36" s="136"/>
      <c r="Q36" s="136"/>
      <c r="R36" s="136"/>
      <c r="S36" s="136"/>
      <c r="T36" s="136"/>
      <c r="U36" s="136"/>
      <c r="V36" s="136"/>
      <c r="W36" s="136"/>
    </row>
    <row r="37" spans="1:23" ht="12" customHeight="1">
      <c r="A37" s="117"/>
      <c r="B37" s="117"/>
      <c r="C37" s="120" t="s">
        <v>145</v>
      </c>
      <c r="D37" s="136">
        <v>0</v>
      </c>
      <c r="E37" s="136">
        <v>0</v>
      </c>
      <c r="F37" s="136">
        <f t="shared" si="3"/>
        <v>0</v>
      </c>
      <c r="G37" s="136"/>
      <c r="H37" s="136">
        <v>3</v>
      </c>
      <c r="I37" s="136">
        <v>3</v>
      </c>
      <c r="J37" s="136">
        <f t="shared" si="4"/>
        <v>6</v>
      </c>
      <c r="K37" s="51"/>
      <c r="L37" s="51">
        <f t="shared" si="5"/>
        <v>6</v>
      </c>
      <c r="M37" s="117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23" ht="12" customHeight="1">
      <c r="A38" s="117"/>
      <c r="B38" s="117"/>
      <c r="C38" s="120" t="s">
        <v>146</v>
      </c>
      <c r="D38" s="136">
        <v>0</v>
      </c>
      <c r="E38" s="136">
        <v>0</v>
      </c>
      <c r="F38" s="136">
        <f t="shared" si="3"/>
        <v>0</v>
      </c>
      <c r="G38" s="136"/>
      <c r="H38" s="136">
        <v>1</v>
      </c>
      <c r="I38" s="136">
        <v>2</v>
      </c>
      <c r="J38" s="136">
        <f t="shared" si="4"/>
        <v>3</v>
      </c>
      <c r="K38" s="51"/>
      <c r="L38" s="51">
        <f t="shared" si="5"/>
        <v>3</v>
      </c>
      <c r="M38" s="117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1:23" ht="12" customHeight="1">
      <c r="A39" s="117"/>
      <c r="B39" s="117"/>
      <c r="C39" s="120" t="s">
        <v>147</v>
      </c>
      <c r="D39" s="136">
        <v>0</v>
      </c>
      <c r="E39" s="136">
        <v>0</v>
      </c>
      <c r="F39" s="136">
        <f t="shared" si="3"/>
        <v>0</v>
      </c>
      <c r="G39" s="136"/>
      <c r="H39" s="136">
        <v>2</v>
      </c>
      <c r="I39" s="136">
        <v>4</v>
      </c>
      <c r="J39" s="136">
        <f t="shared" si="4"/>
        <v>6</v>
      </c>
      <c r="K39" s="51"/>
      <c r="L39" s="51">
        <f t="shared" si="5"/>
        <v>6</v>
      </c>
      <c r="M39" s="117"/>
      <c r="N39" s="136"/>
      <c r="O39" s="136"/>
      <c r="P39" s="136"/>
      <c r="Q39" s="136"/>
      <c r="R39" s="136"/>
      <c r="S39" s="136"/>
      <c r="T39" s="136"/>
      <c r="U39" s="136"/>
      <c r="V39" s="136"/>
      <c r="W39" s="136"/>
    </row>
    <row r="40" spans="1:23" ht="12" customHeight="1">
      <c r="A40" s="117"/>
      <c r="B40" s="117"/>
      <c r="C40" s="120" t="s">
        <v>148</v>
      </c>
      <c r="D40" s="136">
        <v>0</v>
      </c>
      <c r="E40" s="136">
        <v>0</v>
      </c>
      <c r="F40" s="136">
        <f t="shared" si="3"/>
        <v>0</v>
      </c>
      <c r="G40" s="136"/>
      <c r="H40" s="136">
        <v>3</v>
      </c>
      <c r="I40" s="136">
        <v>3</v>
      </c>
      <c r="J40" s="136">
        <f t="shared" si="4"/>
        <v>6</v>
      </c>
      <c r="K40" s="51"/>
      <c r="L40" s="51">
        <f t="shared" si="5"/>
        <v>6</v>
      </c>
      <c r="M40" s="117"/>
      <c r="N40" s="136"/>
      <c r="O40" s="136"/>
      <c r="P40" s="136"/>
      <c r="Q40" s="136"/>
      <c r="R40" s="136"/>
      <c r="S40" s="136"/>
      <c r="T40" s="136"/>
      <c r="U40" s="136"/>
      <c r="V40" s="136"/>
      <c r="W40" s="136"/>
    </row>
    <row r="41" spans="1:23" ht="12" customHeight="1">
      <c r="A41" s="117"/>
      <c r="B41" s="117"/>
      <c r="C41" s="120" t="s">
        <v>149</v>
      </c>
      <c r="D41" s="136">
        <v>0</v>
      </c>
      <c r="E41" s="136">
        <v>0</v>
      </c>
      <c r="F41" s="136">
        <f t="shared" si="3"/>
        <v>0</v>
      </c>
      <c r="G41" s="136"/>
      <c r="H41" s="136">
        <v>1</v>
      </c>
      <c r="I41" s="136">
        <v>0</v>
      </c>
      <c r="J41" s="136">
        <f t="shared" si="4"/>
        <v>1</v>
      </c>
      <c r="K41" s="51"/>
      <c r="L41" s="51">
        <f t="shared" si="5"/>
        <v>1</v>
      </c>
      <c r="M41" s="117"/>
      <c r="N41" s="136"/>
      <c r="O41" s="136"/>
      <c r="P41" s="136"/>
      <c r="Q41" s="136"/>
      <c r="R41" s="136"/>
      <c r="S41" s="136"/>
      <c r="T41" s="136"/>
      <c r="U41" s="136"/>
      <c r="V41" s="136"/>
      <c r="W41" s="136"/>
    </row>
    <row r="42" spans="1:23" ht="12" customHeight="1">
      <c r="A42" s="117"/>
      <c r="B42" s="117"/>
      <c r="C42" s="120" t="s">
        <v>150</v>
      </c>
      <c r="D42" s="136">
        <v>0</v>
      </c>
      <c r="E42" s="136">
        <v>0</v>
      </c>
      <c r="F42" s="136">
        <f t="shared" si="3"/>
        <v>0</v>
      </c>
      <c r="G42" s="136"/>
      <c r="H42" s="136">
        <v>7</v>
      </c>
      <c r="I42" s="136">
        <v>3</v>
      </c>
      <c r="J42" s="136">
        <f t="shared" si="4"/>
        <v>10</v>
      </c>
      <c r="K42" s="51"/>
      <c r="L42" s="51">
        <f t="shared" si="5"/>
        <v>10</v>
      </c>
      <c r="M42" s="117"/>
      <c r="N42" s="136"/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13" ht="12" customHeight="1">
      <c r="A43" s="117"/>
      <c r="B43" s="117" t="s">
        <v>135</v>
      </c>
      <c r="C43" s="120"/>
      <c r="D43" s="130">
        <f>SUM(D44:D47)</f>
        <v>0</v>
      </c>
      <c r="E43" s="130">
        <f>SUM(E44:E47)</f>
        <v>0</v>
      </c>
      <c r="F43" s="130">
        <f>SUM(F44:F47)</f>
        <v>0</v>
      </c>
      <c r="G43" s="130"/>
      <c r="H43" s="130">
        <f>SUM(H44:H47)</f>
        <v>65</v>
      </c>
      <c r="I43" s="130">
        <f>SUM(I44:I47)</f>
        <v>50</v>
      </c>
      <c r="J43" s="130">
        <f>SUM(J44:J47)</f>
        <v>115</v>
      </c>
      <c r="K43" s="130"/>
      <c r="L43" s="130">
        <f>SUM(L44:L47)</f>
        <v>115</v>
      </c>
      <c r="M43" s="117"/>
    </row>
    <row r="44" spans="1:21" ht="12" customHeight="1">
      <c r="A44" s="117"/>
      <c r="B44" s="117"/>
      <c r="C44" s="120" t="s">
        <v>144</v>
      </c>
      <c r="D44" s="136">
        <v>0</v>
      </c>
      <c r="E44" s="136">
        <v>0</v>
      </c>
      <c r="F44" s="136">
        <f>SUM(D44:E44)</f>
        <v>0</v>
      </c>
      <c r="G44" s="136"/>
      <c r="H44" s="136">
        <v>45</v>
      </c>
      <c r="I44" s="136">
        <v>38</v>
      </c>
      <c r="J44" s="136">
        <f>SUM(H44:I44)</f>
        <v>83</v>
      </c>
      <c r="K44" s="51"/>
      <c r="L44" s="51">
        <f t="shared" si="5"/>
        <v>83</v>
      </c>
      <c r="M44" s="116"/>
      <c r="N44" s="136"/>
      <c r="O44" s="136"/>
      <c r="P44" s="136"/>
      <c r="Q44" s="136"/>
      <c r="R44" s="136"/>
      <c r="S44" s="136"/>
      <c r="T44" s="136"/>
      <c r="U44" s="136"/>
    </row>
    <row r="45" spans="1:21" ht="12" customHeight="1">
      <c r="A45" s="117"/>
      <c r="B45" s="117"/>
      <c r="C45" s="120" t="s">
        <v>145</v>
      </c>
      <c r="D45" s="136">
        <v>0</v>
      </c>
      <c r="E45" s="136">
        <v>0</v>
      </c>
      <c r="F45" s="136">
        <f>SUM(D45:E45)</f>
        <v>0</v>
      </c>
      <c r="G45" s="136"/>
      <c r="H45" s="136">
        <v>5</v>
      </c>
      <c r="I45" s="136">
        <v>1</v>
      </c>
      <c r="J45" s="136">
        <f>SUM(H45:I45)</f>
        <v>6</v>
      </c>
      <c r="K45" s="51"/>
      <c r="L45" s="51">
        <f>SUM(F45,J45)</f>
        <v>6</v>
      </c>
      <c r="M45" s="116"/>
      <c r="N45" s="136"/>
      <c r="O45" s="136"/>
      <c r="P45" s="136"/>
      <c r="Q45" s="136"/>
      <c r="R45" s="136"/>
      <c r="S45" s="136"/>
      <c r="T45" s="136"/>
      <c r="U45" s="136"/>
    </row>
    <row r="46" spans="1:21" ht="12" customHeight="1">
      <c r="A46" s="117"/>
      <c r="B46" s="117"/>
      <c r="C46" s="120" t="s">
        <v>149</v>
      </c>
      <c r="D46" s="136">
        <v>0</v>
      </c>
      <c r="E46" s="136">
        <v>0</v>
      </c>
      <c r="F46" s="136">
        <f>SUM(D46:E46)</f>
        <v>0</v>
      </c>
      <c r="G46" s="136"/>
      <c r="H46" s="136">
        <v>1</v>
      </c>
      <c r="I46" s="136">
        <v>2</v>
      </c>
      <c r="J46" s="136">
        <f>SUM(H46:I46)</f>
        <v>3</v>
      </c>
      <c r="K46" s="51"/>
      <c r="L46" s="51">
        <f>SUM(F46,J46)</f>
        <v>3</v>
      </c>
      <c r="M46" s="11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>
      <c r="A47" s="117"/>
      <c r="B47" s="117"/>
      <c r="C47" s="120" t="s">
        <v>150</v>
      </c>
      <c r="D47" s="136">
        <v>0</v>
      </c>
      <c r="E47" s="136">
        <v>0</v>
      </c>
      <c r="F47" s="136">
        <f>SUM(D47:E47)</f>
        <v>0</v>
      </c>
      <c r="G47" s="136"/>
      <c r="H47" s="136">
        <v>14</v>
      </c>
      <c r="I47" s="136">
        <v>9</v>
      </c>
      <c r="J47" s="136">
        <f>SUM(H47:I47)</f>
        <v>23</v>
      </c>
      <c r="K47" s="51"/>
      <c r="L47" s="51">
        <f>SUM(F47,J47)</f>
        <v>23</v>
      </c>
      <c r="M47" s="116"/>
      <c r="N47" s="136"/>
      <c r="O47" s="136"/>
      <c r="P47" s="136"/>
      <c r="Q47" s="136"/>
      <c r="R47" s="136"/>
      <c r="S47" s="136"/>
      <c r="T47" s="136"/>
      <c r="U47" s="136"/>
    </row>
    <row r="48" spans="1:21" ht="12" customHeight="1">
      <c r="A48" s="117"/>
      <c r="B48" s="117"/>
      <c r="C48" s="120"/>
      <c r="D48" s="136"/>
      <c r="E48" s="136"/>
      <c r="F48" s="136"/>
      <c r="G48" s="136"/>
      <c r="H48" s="136"/>
      <c r="I48" s="136"/>
      <c r="J48" s="136"/>
      <c r="K48" s="51"/>
      <c r="L48" s="51"/>
      <c r="M48" s="116"/>
      <c r="N48" s="136"/>
      <c r="O48" s="136"/>
      <c r="P48" s="136"/>
      <c r="Q48" s="136"/>
      <c r="R48" s="136"/>
      <c r="S48" s="136"/>
      <c r="T48" s="136"/>
      <c r="U48" s="136"/>
    </row>
    <row r="49" spans="1:13" ht="10.5" customHeight="1">
      <c r="A49" s="27" t="s">
        <v>237</v>
      </c>
      <c r="B49" s="117"/>
      <c r="C49" s="116"/>
      <c r="M49" s="117"/>
    </row>
    <row r="50" spans="1:13" s="125" customFormat="1" ht="10.5" customHeight="1">
      <c r="A50" s="149" t="s">
        <v>328</v>
      </c>
      <c r="B50" s="122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2"/>
    </row>
    <row r="51" ht="10.5" customHeight="1">
      <c r="A51" s="125" t="s">
        <v>329</v>
      </c>
    </row>
    <row r="52" spans="2:13" ht="12" customHeight="1">
      <c r="B52" s="117"/>
      <c r="C52" s="116"/>
      <c r="M52" s="117"/>
    </row>
    <row r="53" spans="1:13" ht="12" customHeight="1">
      <c r="A53" s="118" t="s">
        <v>14</v>
      </c>
      <c r="C53" s="117"/>
      <c r="D53" s="108">
        <f>SUM(D54,D60)</f>
        <v>0</v>
      </c>
      <c r="E53" s="108">
        <f>SUM(E54,E60)</f>
        <v>0</v>
      </c>
      <c r="F53" s="108">
        <f>SUM(D53:E53)</f>
        <v>0</v>
      </c>
      <c r="H53" s="108">
        <f>SUM(H54,H60)</f>
        <v>32</v>
      </c>
      <c r="I53" s="108">
        <f>SUM(I54,I60)</f>
        <v>13</v>
      </c>
      <c r="J53" s="108">
        <f>SUM(H53:I53)</f>
        <v>45</v>
      </c>
      <c r="L53" s="108">
        <f>SUM(F53,J53)</f>
        <v>45</v>
      </c>
      <c r="M53" s="117"/>
    </row>
    <row r="54" spans="2:13" ht="12" customHeight="1">
      <c r="B54" s="118" t="s">
        <v>134</v>
      </c>
      <c r="C54" s="117"/>
      <c r="D54" s="108">
        <f>SUM(D55:D59)</f>
        <v>0</v>
      </c>
      <c r="E54" s="108">
        <f>SUM(E55:E59)</f>
        <v>0</v>
      </c>
      <c r="F54" s="108">
        <f>SUM(F55:F59)</f>
        <v>0</v>
      </c>
      <c r="H54" s="108">
        <f>SUM(H55:H59)</f>
        <v>21</v>
      </c>
      <c r="I54" s="108">
        <f>SUM(I55:I59)</f>
        <v>12</v>
      </c>
      <c r="J54" s="108">
        <f>SUM(J55:J59)</f>
        <v>33</v>
      </c>
      <c r="L54" s="108">
        <f>SUM(L55:L59)</f>
        <v>33</v>
      </c>
      <c r="M54" s="117"/>
    </row>
    <row r="55" spans="1:21" ht="12" customHeight="1">
      <c r="A55" s="117"/>
      <c r="B55" s="117"/>
      <c r="C55" s="131" t="s">
        <v>151</v>
      </c>
      <c r="D55" s="136">
        <v>0</v>
      </c>
      <c r="E55" s="136">
        <v>0</v>
      </c>
      <c r="F55" s="136">
        <f>SUM(D55:E55)</f>
        <v>0</v>
      </c>
      <c r="G55" s="136"/>
      <c r="H55" s="136">
        <v>8</v>
      </c>
      <c r="I55" s="136">
        <v>2</v>
      </c>
      <c r="J55" s="136">
        <f>SUM(H55:I55)</f>
        <v>10</v>
      </c>
      <c r="K55" s="51"/>
      <c r="L55" s="51">
        <f>SUM(F55,J55)</f>
        <v>10</v>
      </c>
      <c r="N55" s="136"/>
      <c r="O55" s="136"/>
      <c r="P55" s="136"/>
      <c r="Q55" s="136"/>
      <c r="R55" s="136"/>
      <c r="S55" s="136"/>
      <c r="T55" s="136"/>
      <c r="U55" s="136"/>
    </row>
    <row r="56" spans="1:21" ht="12" customHeight="1">
      <c r="A56" s="117"/>
      <c r="B56" s="117"/>
      <c r="C56" s="131" t="s">
        <v>152</v>
      </c>
      <c r="D56" s="136">
        <v>0</v>
      </c>
      <c r="E56" s="136">
        <v>0</v>
      </c>
      <c r="F56" s="136">
        <f>SUM(D56:E56)</f>
        <v>0</v>
      </c>
      <c r="G56" s="136"/>
      <c r="H56" s="136">
        <v>6</v>
      </c>
      <c r="I56" s="136">
        <v>3</v>
      </c>
      <c r="J56" s="136">
        <f>SUM(H56:I56)</f>
        <v>9</v>
      </c>
      <c r="K56" s="51"/>
      <c r="L56" s="51">
        <f>SUM(F56,J56)</f>
        <v>9</v>
      </c>
      <c r="N56" s="136"/>
      <c r="O56" s="136"/>
      <c r="P56" s="136"/>
      <c r="Q56" s="136"/>
      <c r="R56" s="136"/>
      <c r="S56" s="136"/>
      <c r="T56" s="136"/>
      <c r="U56" s="136"/>
    </row>
    <row r="57" spans="1:21" ht="12" customHeight="1">
      <c r="A57" s="117"/>
      <c r="B57" s="117"/>
      <c r="C57" s="131" t="s">
        <v>153</v>
      </c>
      <c r="D57" s="136">
        <v>0</v>
      </c>
      <c r="E57" s="136">
        <v>0</v>
      </c>
      <c r="F57" s="136">
        <f>SUM(D57:E57)</f>
        <v>0</v>
      </c>
      <c r="G57" s="136"/>
      <c r="H57" s="136">
        <v>5</v>
      </c>
      <c r="I57" s="136">
        <v>2</v>
      </c>
      <c r="J57" s="136">
        <f>SUM(H57:I57)</f>
        <v>7</v>
      </c>
      <c r="K57" s="51"/>
      <c r="L57" s="51">
        <f>SUM(F57,J57)</f>
        <v>7</v>
      </c>
      <c r="N57" s="136"/>
      <c r="O57" s="136"/>
      <c r="P57" s="136"/>
      <c r="Q57" s="136"/>
      <c r="R57" s="136"/>
      <c r="S57" s="136"/>
      <c r="T57" s="136"/>
      <c r="U57" s="136"/>
    </row>
    <row r="58" spans="1:21" ht="12" customHeight="1">
      <c r="A58" s="117"/>
      <c r="B58" s="117"/>
      <c r="C58" s="131" t="s">
        <v>17</v>
      </c>
      <c r="D58" s="136">
        <v>0</v>
      </c>
      <c r="E58" s="136">
        <v>0</v>
      </c>
      <c r="F58" s="136">
        <f>SUM(D58:E58)</f>
        <v>0</v>
      </c>
      <c r="G58" s="136"/>
      <c r="H58" s="136">
        <v>0</v>
      </c>
      <c r="I58" s="136">
        <v>2</v>
      </c>
      <c r="J58" s="136">
        <f>SUM(H58:I58)</f>
        <v>2</v>
      </c>
      <c r="K58" s="51"/>
      <c r="L58" s="51">
        <f>SUM(F58,J58)</f>
        <v>2</v>
      </c>
      <c r="N58" s="136"/>
      <c r="O58" s="136"/>
      <c r="P58" s="136"/>
      <c r="Q58" s="136"/>
      <c r="R58" s="136"/>
      <c r="S58" s="136"/>
      <c r="T58" s="136"/>
      <c r="U58" s="136"/>
    </row>
    <row r="59" spans="1:21" ht="12" customHeight="1">
      <c r="A59" s="117"/>
      <c r="B59" s="117"/>
      <c r="C59" s="131" t="s">
        <v>18</v>
      </c>
      <c r="D59" s="136">
        <v>0</v>
      </c>
      <c r="E59" s="136">
        <v>0</v>
      </c>
      <c r="F59" s="136">
        <f>SUM(D59:E59)</f>
        <v>0</v>
      </c>
      <c r="G59" s="136"/>
      <c r="H59" s="136">
        <v>2</v>
      </c>
      <c r="I59" s="136">
        <v>3</v>
      </c>
      <c r="J59" s="136">
        <f>SUM(H59:I59)</f>
        <v>5</v>
      </c>
      <c r="K59" s="51"/>
      <c r="L59" s="51">
        <f>SUM(F59,J59)</f>
        <v>5</v>
      </c>
      <c r="N59" s="136"/>
      <c r="O59" s="136"/>
      <c r="P59" s="136"/>
      <c r="Q59" s="136"/>
      <c r="R59" s="136"/>
      <c r="S59" s="136"/>
      <c r="T59" s="136"/>
      <c r="U59" s="136"/>
    </row>
    <row r="60" spans="1:13" ht="12" customHeight="1">
      <c r="A60" s="117"/>
      <c r="B60" s="108" t="s">
        <v>135</v>
      </c>
      <c r="C60" s="117"/>
      <c r="D60" s="108">
        <f>SUM(D61:D63)</f>
        <v>0</v>
      </c>
      <c r="E60" s="108">
        <f>SUM(E61:E63)</f>
        <v>0</v>
      </c>
      <c r="F60" s="108">
        <f>SUM(F61:F63)</f>
        <v>0</v>
      </c>
      <c r="H60" s="108">
        <f>SUM(H61:H63)</f>
        <v>11</v>
      </c>
      <c r="I60" s="108">
        <f>SUM(I61:I63)</f>
        <v>1</v>
      </c>
      <c r="J60" s="108">
        <f>SUM(J61:J63)</f>
        <v>12</v>
      </c>
      <c r="L60" s="108">
        <f>SUM(L61:L63)</f>
        <v>12</v>
      </c>
      <c r="M60" s="117"/>
    </row>
    <row r="61" spans="1:21" ht="12" customHeight="1">
      <c r="A61" s="117"/>
      <c r="B61" s="117"/>
      <c r="C61" s="131" t="s">
        <v>151</v>
      </c>
      <c r="D61" s="136">
        <v>0</v>
      </c>
      <c r="E61" s="136">
        <v>0</v>
      </c>
      <c r="F61" s="136">
        <f>SUM(D61:E61)</f>
        <v>0</v>
      </c>
      <c r="G61" s="136"/>
      <c r="H61" s="136">
        <v>3</v>
      </c>
      <c r="I61" s="136">
        <v>0</v>
      </c>
      <c r="J61" s="136">
        <f>SUM(H61:I61)</f>
        <v>3</v>
      </c>
      <c r="K61" s="51"/>
      <c r="L61" s="51">
        <f>SUM(F61,J61)</f>
        <v>3</v>
      </c>
      <c r="M61" s="117"/>
      <c r="N61" s="136"/>
      <c r="O61" s="136"/>
      <c r="P61" s="136"/>
      <c r="Q61" s="136"/>
      <c r="R61" s="136"/>
      <c r="S61" s="136"/>
      <c r="T61" s="136"/>
      <c r="U61" s="136"/>
    </row>
    <row r="62" spans="1:21" ht="12" customHeight="1">
      <c r="A62" s="117"/>
      <c r="B62" s="117"/>
      <c r="C62" s="131" t="s">
        <v>152</v>
      </c>
      <c r="D62" s="136">
        <v>0</v>
      </c>
      <c r="E62" s="136">
        <v>0</v>
      </c>
      <c r="F62" s="136">
        <f>SUM(D62:E62)</f>
        <v>0</v>
      </c>
      <c r="G62" s="136"/>
      <c r="H62" s="136">
        <v>3</v>
      </c>
      <c r="I62" s="136">
        <v>1</v>
      </c>
      <c r="J62" s="136">
        <f>SUM(H62:I62)</f>
        <v>4</v>
      </c>
      <c r="K62" s="51"/>
      <c r="L62" s="51">
        <f>SUM(F62,J62)</f>
        <v>4</v>
      </c>
      <c r="M62" s="117"/>
      <c r="N62" s="136"/>
      <c r="O62" s="136"/>
      <c r="P62" s="136"/>
      <c r="Q62" s="136"/>
      <c r="R62" s="136"/>
      <c r="S62" s="136"/>
      <c r="T62" s="136"/>
      <c r="U62" s="136"/>
    </row>
    <row r="63" spans="1:21" ht="12" customHeight="1">
      <c r="A63" s="117"/>
      <c r="B63" s="117"/>
      <c r="C63" s="131" t="s">
        <v>18</v>
      </c>
      <c r="D63" s="136">
        <v>0</v>
      </c>
      <c r="E63" s="136">
        <v>0</v>
      </c>
      <c r="F63" s="136">
        <f>SUM(D63:E63)</f>
        <v>0</v>
      </c>
      <c r="G63" s="136"/>
      <c r="H63" s="136">
        <v>5</v>
      </c>
      <c r="I63" s="136">
        <v>0</v>
      </c>
      <c r="J63" s="136">
        <f>SUM(H63:I63)</f>
        <v>5</v>
      </c>
      <c r="K63" s="51"/>
      <c r="L63" s="51">
        <f>SUM(F63,J63)</f>
        <v>5</v>
      </c>
      <c r="M63" s="117"/>
      <c r="N63" s="136"/>
      <c r="O63" s="136"/>
      <c r="P63" s="136"/>
      <c r="Q63" s="136"/>
      <c r="R63" s="136"/>
      <c r="S63" s="136"/>
      <c r="T63" s="136"/>
      <c r="U63" s="136"/>
    </row>
    <row r="64" spans="1:13" ht="12" customHeight="1">
      <c r="A64" s="117"/>
      <c r="B64" s="117"/>
      <c r="C64" s="117"/>
      <c r="M64" s="117"/>
    </row>
    <row r="65" spans="1:13" ht="12" customHeight="1">
      <c r="A65" s="108" t="s">
        <v>25</v>
      </c>
      <c r="C65" s="117"/>
      <c r="D65" s="108">
        <f>SUM(D66,D69,D76)</f>
        <v>33</v>
      </c>
      <c r="E65" s="108">
        <f>SUM(E66,E69,E76)</f>
        <v>26</v>
      </c>
      <c r="F65" s="108">
        <f>SUM(F66,F69,F76)</f>
        <v>59</v>
      </c>
      <c r="H65" s="108">
        <f>SUM(H66,H69,H76)</f>
        <v>162</v>
      </c>
      <c r="I65" s="108">
        <f>SUM(I66,I69,I76)</f>
        <v>130</v>
      </c>
      <c r="J65" s="108">
        <f>SUM(J66,J69,J76)</f>
        <v>292</v>
      </c>
      <c r="L65" s="108">
        <f>SUM(L66,L69,L76)</f>
        <v>351</v>
      </c>
      <c r="M65" s="117"/>
    </row>
    <row r="66" spans="2:13" ht="12" customHeight="1">
      <c r="B66" s="108" t="s">
        <v>106</v>
      </c>
      <c r="C66" s="117"/>
      <c r="D66" s="108">
        <f>SUM(D67:D68)</f>
        <v>33</v>
      </c>
      <c r="E66" s="108">
        <f>SUM(E67:E68)</f>
        <v>26</v>
      </c>
      <c r="F66" s="108">
        <f>SUM(F67:F68)</f>
        <v>59</v>
      </c>
      <c r="H66" s="108">
        <f>SUM(H67:H68)</f>
        <v>84</v>
      </c>
      <c r="I66" s="108">
        <f>SUM(I67:I68)</f>
        <v>91</v>
      </c>
      <c r="J66" s="108">
        <f>SUM(J67:J68)</f>
        <v>175</v>
      </c>
      <c r="L66" s="108">
        <f>SUM(L67:L68)</f>
        <v>234</v>
      </c>
      <c r="M66" s="117"/>
    </row>
    <row r="67" spans="1:21" ht="12" customHeight="1">
      <c r="A67" s="117"/>
      <c r="B67" s="117"/>
      <c r="C67" s="117" t="s">
        <v>155</v>
      </c>
      <c r="D67" s="136">
        <v>0</v>
      </c>
      <c r="E67" s="136">
        <v>0</v>
      </c>
      <c r="F67" s="136">
        <f>SUM(D67:E67)</f>
        <v>0</v>
      </c>
      <c r="G67" s="136"/>
      <c r="H67" s="136">
        <v>5</v>
      </c>
      <c r="I67" s="136">
        <v>4</v>
      </c>
      <c r="J67" s="136">
        <f>SUM(H67:I67)</f>
        <v>9</v>
      </c>
      <c r="K67" s="51"/>
      <c r="L67" s="51">
        <f>SUM(F67,J67)</f>
        <v>9</v>
      </c>
      <c r="M67" s="117"/>
      <c r="N67" s="136"/>
      <c r="O67" s="136"/>
      <c r="P67" s="136"/>
      <c r="Q67" s="136"/>
      <c r="R67" s="136"/>
      <c r="S67" s="136"/>
      <c r="T67" s="136"/>
      <c r="U67" s="136"/>
    </row>
    <row r="68" spans="1:21" ht="12" customHeight="1">
      <c r="A68" s="117"/>
      <c r="B68" s="117"/>
      <c r="C68" s="117" t="s">
        <v>156</v>
      </c>
      <c r="D68" s="136">
        <v>33</v>
      </c>
      <c r="E68" s="136">
        <v>26</v>
      </c>
      <c r="F68" s="136">
        <f>SUM(D68:E68)</f>
        <v>59</v>
      </c>
      <c r="G68" s="136"/>
      <c r="H68" s="136">
        <v>79</v>
      </c>
      <c r="I68" s="136">
        <v>87</v>
      </c>
      <c r="J68" s="136">
        <f>SUM(H68:I68)</f>
        <v>166</v>
      </c>
      <c r="K68" s="51"/>
      <c r="L68" s="51">
        <f>SUM(F68,J68)</f>
        <v>225</v>
      </c>
      <c r="M68" s="117"/>
      <c r="N68" s="51"/>
      <c r="O68" s="136"/>
      <c r="P68" s="136"/>
      <c r="Q68" s="136"/>
      <c r="R68" s="136"/>
      <c r="S68" s="136"/>
      <c r="T68" s="136"/>
      <c r="U68" s="136"/>
    </row>
    <row r="69" spans="1:13" ht="12" customHeight="1">
      <c r="A69" s="117"/>
      <c r="B69" s="118" t="s">
        <v>134</v>
      </c>
      <c r="C69" s="117"/>
      <c r="D69" s="108">
        <f>SUM(D70:D75)</f>
        <v>0</v>
      </c>
      <c r="E69" s="108">
        <f>SUM(E70:E75)</f>
        <v>0</v>
      </c>
      <c r="F69" s="108">
        <f>SUM(F70:F75)</f>
        <v>0</v>
      </c>
      <c r="H69" s="108">
        <f>SUM(H70:H75)</f>
        <v>66</v>
      </c>
      <c r="I69" s="108">
        <f>SUM(I70:I75)</f>
        <v>39</v>
      </c>
      <c r="J69" s="108">
        <f>SUM(J70:J75)</f>
        <v>105</v>
      </c>
      <c r="L69" s="108">
        <f>SUM(L70:L75)</f>
        <v>105</v>
      </c>
      <c r="M69" s="117"/>
    </row>
    <row r="70" spans="1:21" ht="12" customHeight="1">
      <c r="A70" s="117"/>
      <c r="B70" s="117"/>
      <c r="C70" s="143" t="s">
        <v>26</v>
      </c>
      <c r="D70" s="136">
        <v>0</v>
      </c>
      <c r="E70" s="136">
        <v>0</v>
      </c>
      <c r="F70" s="136">
        <f aca="true" t="shared" si="6" ref="F70:F77">SUM(D70:E70)</f>
        <v>0</v>
      </c>
      <c r="G70" s="136"/>
      <c r="H70" s="136">
        <v>41</v>
      </c>
      <c r="I70" s="136">
        <v>18</v>
      </c>
      <c r="J70" s="136">
        <f aca="true" t="shared" si="7" ref="J70:J77">SUM(H70:I70)</f>
        <v>59</v>
      </c>
      <c r="K70" s="51"/>
      <c r="L70" s="51">
        <f aca="true" t="shared" si="8" ref="L70:L77">SUM(F70,J70)</f>
        <v>59</v>
      </c>
      <c r="M70" s="117"/>
      <c r="N70" s="143"/>
      <c r="O70" s="136"/>
      <c r="P70" s="136"/>
      <c r="Q70" s="136"/>
      <c r="R70" s="136"/>
      <c r="S70" s="136"/>
      <c r="T70" s="136"/>
      <c r="U70" s="136"/>
    </row>
    <row r="71" spans="1:21" ht="12" customHeight="1">
      <c r="A71" s="117"/>
      <c r="B71" s="117"/>
      <c r="C71" s="136" t="s">
        <v>157</v>
      </c>
      <c r="D71" s="136">
        <v>0</v>
      </c>
      <c r="E71" s="136">
        <v>0</v>
      </c>
      <c r="F71" s="136">
        <f t="shared" si="6"/>
        <v>0</v>
      </c>
      <c r="G71" s="136"/>
      <c r="H71" s="136">
        <v>0</v>
      </c>
      <c r="I71" s="136">
        <v>1</v>
      </c>
      <c r="J71" s="136">
        <f t="shared" si="7"/>
        <v>1</v>
      </c>
      <c r="K71" s="51"/>
      <c r="L71" s="51">
        <f t="shared" si="8"/>
        <v>1</v>
      </c>
      <c r="M71" s="117"/>
      <c r="N71" s="136"/>
      <c r="O71" s="136"/>
      <c r="P71" s="136"/>
      <c r="Q71" s="136"/>
      <c r="R71" s="136"/>
      <c r="S71" s="136"/>
      <c r="T71" s="136"/>
      <c r="U71" s="136"/>
    </row>
    <row r="72" spans="1:21" ht="12" customHeight="1">
      <c r="A72" s="117"/>
      <c r="B72" s="117"/>
      <c r="C72" s="136" t="s">
        <v>298</v>
      </c>
      <c r="D72" s="136">
        <v>0</v>
      </c>
      <c r="E72" s="136">
        <v>0</v>
      </c>
      <c r="F72" s="136">
        <f t="shared" si="6"/>
        <v>0</v>
      </c>
      <c r="G72" s="136"/>
      <c r="H72" s="136">
        <v>0</v>
      </c>
      <c r="I72" s="136">
        <v>1</v>
      </c>
      <c r="J72" s="136">
        <f t="shared" si="7"/>
        <v>1</v>
      </c>
      <c r="K72" s="51"/>
      <c r="L72" s="51">
        <f t="shared" si="8"/>
        <v>1</v>
      </c>
      <c r="M72" s="117"/>
      <c r="N72" s="136"/>
      <c r="O72" s="136"/>
      <c r="P72" s="136"/>
      <c r="Q72" s="136"/>
      <c r="R72" s="136"/>
      <c r="S72" s="136"/>
      <c r="T72" s="136"/>
      <c r="U72" s="136"/>
    </row>
    <row r="73" spans="1:21" ht="12" customHeight="1">
      <c r="A73" s="117"/>
      <c r="B73" s="117"/>
      <c r="C73" s="136" t="s">
        <v>154</v>
      </c>
      <c r="D73" s="136">
        <v>0</v>
      </c>
      <c r="E73" s="136">
        <v>0</v>
      </c>
      <c r="F73" s="136">
        <f t="shared" si="6"/>
        <v>0</v>
      </c>
      <c r="G73" s="136"/>
      <c r="H73" s="136">
        <v>2</v>
      </c>
      <c r="I73" s="136">
        <v>1</v>
      </c>
      <c r="J73" s="136">
        <f t="shared" si="7"/>
        <v>3</v>
      </c>
      <c r="K73" s="51"/>
      <c r="L73" s="51">
        <f t="shared" si="8"/>
        <v>3</v>
      </c>
      <c r="M73" s="117"/>
      <c r="N73" s="136"/>
      <c r="O73" s="136"/>
      <c r="P73" s="136"/>
      <c r="Q73" s="136"/>
      <c r="R73" s="136"/>
      <c r="S73" s="136"/>
      <c r="T73" s="136"/>
      <c r="U73" s="136"/>
    </row>
    <row r="74" spans="1:21" ht="12" customHeight="1">
      <c r="A74" s="117"/>
      <c r="B74" s="117"/>
      <c r="C74" s="136" t="s">
        <v>27</v>
      </c>
      <c r="D74" s="136">
        <v>0</v>
      </c>
      <c r="E74" s="136">
        <v>0</v>
      </c>
      <c r="F74" s="136">
        <f t="shared" si="6"/>
        <v>0</v>
      </c>
      <c r="G74" s="136"/>
      <c r="H74" s="136">
        <v>1</v>
      </c>
      <c r="I74" s="136">
        <v>0</v>
      </c>
      <c r="J74" s="136">
        <f t="shared" si="7"/>
        <v>1</v>
      </c>
      <c r="K74" s="51"/>
      <c r="L74" s="51">
        <f t="shared" si="8"/>
        <v>1</v>
      </c>
      <c r="M74" s="117"/>
      <c r="N74" s="136"/>
      <c r="O74" s="136"/>
      <c r="P74" s="136"/>
      <c r="Q74" s="136"/>
      <c r="R74" s="136"/>
      <c r="S74" s="136"/>
      <c r="T74" s="136"/>
      <c r="U74" s="136"/>
    </row>
    <row r="75" spans="1:21" ht="12" customHeight="1">
      <c r="A75" s="117"/>
      <c r="B75" s="117"/>
      <c r="C75" s="136" t="s">
        <v>155</v>
      </c>
      <c r="D75" s="136">
        <v>0</v>
      </c>
      <c r="E75" s="136">
        <v>0</v>
      </c>
      <c r="F75" s="136">
        <f t="shared" si="6"/>
        <v>0</v>
      </c>
      <c r="G75" s="136"/>
      <c r="H75" s="136">
        <v>22</v>
      </c>
      <c r="I75" s="136">
        <v>18</v>
      </c>
      <c r="J75" s="136">
        <f t="shared" si="7"/>
        <v>40</v>
      </c>
      <c r="K75" s="51"/>
      <c r="L75" s="51">
        <f t="shared" si="8"/>
        <v>40</v>
      </c>
      <c r="M75" s="117"/>
      <c r="N75" s="136"/>
      <c r="O75" s="136"/>
      <c r="P75" s="136"/>
      <c r="Q75" s="136"/>
      <c r="R75" s="136"/>
      <c r="S75" s="136"/>
      <c r="T75" s="136"/>
      <c r="U75" s="136"/>
    </row>
    <row r="76" spans="1:13" ht="12" customHeight="1">
      <c r="A76" s="117"/>
      <c r="B76" s="108" t="s">
        <v>135</v>
      </c>
      <c r="C76" s="117"/>
      <c r="D76" s="108">
        <f>SUM(D77)</f>
        <v>0</v>
      </c>
      <c r="E76" s="108">
        <f>SUM(E77)</f>
        <v>0</v>
      </c>
      <c r="F76" s="108">
        <f t="shared" si="6"/>
        <v>0</v>
      </c>
      <c r="H76" s="108">
        <f>SUM(H77)</f>
        <v>12</v>
      </c>
      <c r="I76" s="108">
        <f>SUM(I77)</f>
        <v>0</v>
      </c>
      <c r="J76" s="108">
        <f t="shared" si="7"/>
        <v>12</v>
      </c>
      <c r="L76" s="108">
        <f t="shared" si="8"/>
        <v>12</v>
      </c>
      <c r="M76" s="117"/>
    </row>
    <row r="77" spans="1:13" ht="12" customHeight="1">
      <c r="A77" s="117"/>
      <c r="B77" s="117"/>
      <c r="C77" s="117" t="s">
        <v>157</v>
      </c>
      <c r="D77" s="136">
        <v>0</v>
      </c>
      <c r="E77" s="136">
        <v>0</v>
      </c>
      <c r="F77" s="136">
        <f t="shared" si="6"/>
        <v>0</v>
      </c>
      <c r="G77" s="136"/>
      <c r="H77" s="136">
        <v>12</v>
      </c>
      <c r="I77" s="136">
        <v>0</v>
      </c>
      <c r="J77" s="136">
        <f t="shared" si="7"/>
        <v>12</v>
      </c>
      <c r="K77" s="51"/>
      <c r="L77" s="51">
        <f t="shared" si="8"/>
        <v>12</v>
      </c>
      <c r="M77" s="117"/>
    </row>
    <row r="78" spans="1:13" ht="12" customHeight="1">
      <c r="A78" s="117"/>
      <c r="B78" s="117"/>
      <c r="C78" s="117"/>
      <c r="D78" s="129"/>
      <c r="E78" s="129"/>
      <c r="F78" s="129"/>
      <c r="G78" s="129"/>
      <c r="H78" s="129"/>
      <c r="I78" s="129"/>
      <c r="M78" s="117"/>
    </row>
    <row r="79" spans="1:13" ht="12" customHeight="1">
      <c r="A79" s="108" t="s">
        <v>29</v>
      </c>
      <c r="C79" s="117"/>
      <c r="D79" s="108">
        <f>SUM(D80,D91,D93)</f>
        <v>115</v>
      </c>
      <c r="E79" s="108">
        <f>SUM(E80,E91,E93)</f>
        <v>83</v>
      </c>
      <c r="F79" s="108">
        <f>SUM(F80,F91,F93)</f>
        <v>198</v>
      </c>
      <c r="H79" s="108">
        <f>SUM(H80,H91,H93)</f>
        <v>85</v>
      </c>
      <c r="I79" s="108">
        <f>SUM(I80,I91,I93)</f>
        <v>56</v>
      </c>
      <c r="J79" s="108">
        <f>SUM(J80,J91,J93)</f>
        <v>141</v>
      </c>
      <c r="L79" s="108">
        <f>SUM(F79,J79)</f>
        <v>339</v>
      </c>
      <c r="M79" s="117"/>
    </row>
    <row r="80" spans="2:13" ht="12" customHeight="1">
      <c r="B80" s="108" t="s">
        <v>106</v>
      </c>
      <c r="C80" s="117"/>
      <c r="D80" s="108">
        <f>SUM(D81:D90)</f>
        <v>114</v>
      </c>
      <c r="E80" s="108">
        <f>SUM(E81:E90)</f>
        <v>83</v>
      </c>
      <c r="F80" s="108">
        <f>SUM(F81:F90)</f>
        <v>197</v>
      </c>
      <c r="H80" s="108">
        <f>SUM(H81:H90)</f>
        <v>7</v>
      </c>
      <c r="I80" s="108">
        <f>SUM(I81:I90)</f>
        <v>5</v>
      </c>
      <c r="J80" s="108">
        <f>SUM(J81:J90)</f>
        <v>12</v>
      </c>
      <c r="L80" s="108">
        <f>SUM(L81:L90)</f>
        <v>209</v>
      </c>
      <c r="M80" s="117"/>
    </row>
    <row r="81" spans="2:21" ht="12" customHeight="1">
      <c r="B81" s="117"/>
      <c r="C81" s="136" t="s">
        <v>158</v>
      </c>
      <c r="D81" s="136">
        <v>10</v>
      </c>
      <c r="E81" s="136">
        <v>10</v>
      </c>
      <c r="F81" s="136">
        <f aca="true" t="shared" si="9" ref="F81:F90">SUM(D81:E81)</f>
        <v>20</v>
      </c>
      <c r="G81" s="136"/>
      <c r="H81" s="136">
        <v>1</v>
      </c>
      <c r="I81" s="136">
        <v>1</v>
      </c>
      <c r="J81" s="136">
        <f aca="true" t="shared" si="10" ref="J81:J90">SUM(H81:I81)</f>
        <v>2</v>
      </c>
      <c r="K81" s="51"/>
      <c r="L81" s="51">
        <f aca="true" t="shared" si="11" ref="L81:L90">SUM(F81,J81)</f>
        <v>22</v>
      </c>
      <c r="M81" s="117"/>
      <c r="N81" s="136"/>
      <c r="O81" s="136"/>
      <c r="P81" s="136"/>
      <c r="Q81" s="136"/>
      <c r="R81" s="136"/>
      <c r="S81" s="136"/>
      <c r="T81" s="136"/>
      <c r="U81" s="136"/>
    </row>
    <row r="82" spans="1:21" ht="12" customHeight="1">
      <c r="A82" s="117"/>
      <c r="B82" s="117"/>
      <c r="C82" s="136" t="s">
        <v>159</v>
      </c>
      <c r="D82" s="136">
        <v>20</v>
      </c>
      <c r="E82" s="136">
        <v>15</v>
      </c>
      <c r="F82" s="136">
        <f t="shared" si="9"/>
        <v>35</v>
      </c>
      <c r="G82" s="136"/>
      <c r="H82" s="136">
        <v>0</v>
      </c>
      <c r="I82" s="136">
        <v>1</v>
      </c>
      <c r="J82" s="136">
        <f t="shared" si="10"/>
        <v>1</v>
      </c>
      <c r="K82" s="51"/>
      <c r="L82" s="51">
        <f t="shared" si="11"/>
        <v>36</v>
      </c>
      <c r="M82" s="117"/>
      <c r="N82" s="136"/>
      <c r="O82" s="136"/>
      <c r="P82" s="136"/>
      <c r="Q82" s="136"/>
      <c r="R82" s="136"/>
      <c r="S82" s="136"/>
      <c r="T82" s="136"/>
      <c r="U82" s="136"/>
    </row>
    <row r="83" spans="1:21" ht="12" customHeight="1">
      <c r="A83" s="117"/>
      <c r="B83" s="117"/>
      <c r="C83" s="136" t="s">
        <v>160</v>
      </c>
      <c r="D83" s="136">
        <v>22</v>
      </c>
      <c r="E83" s="136">
        <v>9</v>
      </c>
      <c r="F83" s="136">
        <f t="shared" si="9"/>
        <v>31</v>
      </c>
      <c r="G83" s="136"/>
      <c r="H83" s="136">
        <v>1</v>
      </c>
      <c r="I83" s="136">
        <v>0</v>
      </c>
      <c r="J83" s="136">
        <f t="shared" si="10"/>
        <v>1</v>
      </c>
      <c r="K83" s="51"/>
      <c r="L83" s="51">
        <f t="shared" si="11"/>
        <v>32</v>
      </c>
      <c r="M83" s="117"/>
      <c r="N83" s="136"/>
      <c r="O83" s="136"/>
      <c r="P83" s="136"/>
      <c r="Q83" s="136"/>
      <c r="R83" s="136"/>
      <c r="S83" s="136"/>
      <c r="T83" s="136"/>
      <c r="U83" s="136"/>
    </row>
    <row r="84" spans="1:21" ht="12" customHeight="1">
      <c r="A84" s="117"/>
      <c r="B84" s="117"/>
      <c r="C84" s="136" t="s">
        <v>299</v>
      </c>
      <c r="D84" s="136">
        <v>7</v>
      </c>
      <c r="E84" s="136">
        <v>10</v>
      </c>
      <c r="F84" s="136">
        <f t="shared" si="9"/>
        <v>17</v>
      </c>
      <c r="G84" s="136"/>
      <c r="H84" s="136">
        <v>0</v>
      </c>
      <c r="I84" s="136">
        <v>0</v>
      </c>
      <c r="J84" s="136">
        <f t="shared" si="10"/>
        <v>0</v>
      </c>
      <c r="K84" s="51"/>
      <c r="L84" s="51">
        <f t="shared" si="11"/>
        <v>17</v>
      </c>
      <c r="M84" s="117"/>
      <c r="N84" s="136"/>
      <c r="O84" s="136"/>
      <c r="P84" s="136"/>
      <c r="Q84" s="136"/>
      <c r="R84" s="136"/>
      <c r="S84" s="136"/>
      <c r="T84" s="136"/>
      <c r="U84" s="136"/>
    </row>
    <row r="85" spans="1:21" ht="12" customHeight="1">
      <c r="A85" s="117"/>
      <c r="B85" s="117"/>
      <c r="C85" s="136" t="s">
        <v>161</v>
      </c>
      <c r="D85" s="136">
        <v>3</v>
      </c>
      <c r="E85" s="136">
        <v>1</v>
      </c>
      <c r="F85" s="136">
        <f t="shared" si="9"/>
        <v>4</v>
      </c>
      <c r="G85" s="136"/>
      <c r="H85" s="136">
        <v>0</v>
      </c>
      <c r="I85" s="136">
        <v>0</v>
      </c>
      <c r="J85" s="136">
        <f t="shared" si="10"/>
        <v>0</v>
      </c>
      <c r="K85" s="51"/>
      <c r="L85" s="51">
        <f t="shared" si="11"/>
        <v>4</v>
      </c>
      <c r="M85" s="117"/>
      <c r="N85" s="136"/>
      <c r="O85" s="136"/>
      <c r="P85" s="136"/>
      <c r="Q85" s="136"/>
      <c r="R85" s="136"/>
      <c r="S85" s="136"/>
      <c r="T85" s="136"/>
      <c r="U85" s="136"/>
    </row>
    <row r="86" spans="1:21" ht="12" customHeight="1">
      <c r="A86" s="117"/>
      <c r="B86" s="117"/>
      <c r="C86" s="136" t="s">
        <v>162</v>
      </c>
      <c r="D86" s="136">
        <v>21</v>
      </c>
      <c r="E86" s="136">
        <v>7</v>
      </c>
      <c r="F86" s="136">
        <f t="shared" si="9"/>
        <v>28</v>
      </c>
      <c r="G86" s="136"/>
      <c r="H86" s="136">
        <v>2</v>
      </c>
      <c r="I86" s="136">
        <v>2</v>
      </c>
      <c r="J86" s="136">
        <f t="shared" si="10"/>
        <v>4</v>
      </c>
      <c r="K86" s="51"/>
      <c r="L86" s="51">
        <f t="shared" si="11"/>
        <v>32</v>
      </c>
      <c r="M86" s="117"/>
      <c r="N86" s="136"/>
      <c r="O86" s="136"/>
      <c r="P86" s="136"/>
      <c r="Q86" s="136"/>
      <c r="R86" s="136"/>
      <c r="S86" s="136"/>
      <c r="T86" s="136"/>
      <c r="U86" s="136"/>
    </row>
    <row r="87" spans="1:21" ht="12" customHeight="1">
      <c r="A87" s="117"/>
      <c r="B87" s="117"/>
      <c r="C87" s="136" t="s">
        <v>163</v>
      </c>
      <c r="D87" s="136">
        <v>6</v>
      </c>
      <c r="E87" s="136">
        <v>9</v>
      </c>
      <c r="F87" s="136">
        <f t="shared" si="9"/>
        <v>15</v>
      </c>
      <c r="G87" s="136"/>
      <c r="H87" s="136">
        <v>1</v>
      </c>
      <c r="I87" s="136">
        <v>0</v>
      </c>
      <c r="J87" s="136">
        <f t="shared" si="10"/>
        <v>1</v>
      </c>
      <c r="K87" s="51"/>
      <c r="L87" s="51">
        <f t="shared" si="11"/>
        <v>16</v>
      </c>
      <c r="M87" s="117"/>
      <c r="N87" s="136"/>
      <c r="O87" s="136"/>
      <c r="P87" s="136"/>
      <c r="Q87" s="136"/>
      <c r="R87" s="136"/>
      <c r="S87" s="136"/>
      <c r="T87" s="136"/>
      <c r="U87" s="136"/>
    </row>
    <row r="88" spans="1:21" ht="12" customHeight="1">
      <c r="A88" s="117"/>
      <c r="B88" s="117"/>
      <c r="C88" s="136" t="s">
        <v>164</v>
      </c>
      <c r="D88" s="136">
        <v>18</v>
      </c>
      <c r="E88" s="136">
        <v>11</v>
      </c>
      <c r="F88" s="136">
        <f t="shared" si="9"/>
        <v>29</v>
      </c>
      <c r="G88" s="136"/>
      <c r="H88" s="136">
        <v>2</v>
      </c>
      <c r="I88" s="136">
        <v>1</v>
      </c>
      <c r="J88" s="136">
        <f t="shared" si="10"/>
        <v>3</v>
      </c>
      <c r="K88" s="51"/>
      <c r="L88" s="51">
        <f t="shared" si="11"/>
        <v>32</v>
      </c>
      <c r="M88" s="117"/>
      <c r="N88" s="136"/>
      <c r="O88" s="136"/>
      <c r="P88" s="136"/>
      <c r="Q88" s="136"/>
      <c r="R88" s="136"/>
      <c r="S88" s="136"/>
      <c r="T88" s="136"/>
      <c r="U88" s="136"/>
    </row>
    <row r="89" spans="1:21" ht="12" customHeight="1">
      <c r="A89" s="117"/>
      <c r="B89" s="117"/>
      <c r="C89" s="136" t="s">
        <v>300</v>
      </c>
      <c r="D89" s="136">
        <v>4</v>
      </c>
      <c r="E89" s="136">
        <v>0</v>
      </c>
      <c r="F89" s="136">
        <f t="shared" si="9"/>
        <v>4</v>
      </c>
      <c r="G89" s="136"/>
      <c r="H89" s="136">
        <v>0</v>
      </c>
      <c r="I89" s="136">
        <v>0</v>
      </c>
      <c r="J89" s="136">
        <f t="shared" si="10"/>
        <v>0</v>
      </c>
      <c r="K89" s="51"/>
      <c r="L89" s="51">
        <f t="shared" si="11"/>
        <v>4</v>
      </c>
      <c r="M89" s="117"/>
      <c r="N89" s="136"/>
      <c r="O89" s="136"/>
      <c r="P89" s="136"/>
      <c r="Q89" s="136"/>
      <c r="R89" s="136"/>
      <c r="S89" s="136"/>
      <c r="T89" s="136"/>
      <c r="U89" s="136"/>
    </row>
    <row r="90" spans="1:21" ht="12" customHeight="1">
      <c r="A90" s="117"/>
      <c r="B90" s="117"/>
      <c r="C90" s="136" t="s">
        <v>165</v>
      </c>
      <c r="D90" s="136">
        <v>3</v>
      </c>
      <c r="E90" s="136">
        <v>11</v>
      </c>
      <c r="F90" s="136">
        <f t="shared" si="9"/>
        <v>14</v>
      </c>
      <c r="G90" s="136"/>
      <c r="H90" s="136">
        <v>0</v>
      </c>
      <c r="I90" s="136">
        <v>0</v>
      </c>
      <c r="J90" s="136">
        <f t="shared" si="10"/>
        <v>0</v>
      </c>
      <c r="K90" s="51"/>
      <c r="L90" s="51">
        <f t="shared" si="11"/>
        <v>14</v>
      </c>
      <c r="M90" s="117"/>
      <c r="N90" s="136"/>
      <c r="O90" s="136"/>
      <c r="P90" s="136"/>
      <c r="Q90" s="136"/>
      <c r="R90" s="136"/>
      <c r="S90" s="136"/>
      <c r="T90" s="136"/>
      <c r="U90" s="136"/>
    </row>
    <row r="91" spans="2:13" ht="12" customHeight="1">
      <c r="B91" s="118" t="s">
        <v>134</v>
      </c>
      <c r="C91" s="117"/>
      <c r="D91" s="108">
        <f>SUM(D92:D92)</f>
        <v>0</v>
      </c>
      <c r="E91" s="108">
        <f>SUM(E92:E92)</f>
        <v>0</v>
      </c>
      <c r="F91" s="108">
        <f>SUM(D91:E91)</f>
        <v>0</v>
      </c>
      <c r="H91" s="108">
        <f>SUM(H92:H92)</f>
        <v>41</v>
      </c>
      <c r="I91" s="108">
        <f>SUM(I92:I92)</f>
        <v>34</v>
      </c>
      <c r="J91" s="108">
        <f>SUM(H91:I91)</f>
        <v>75</v>
      </c>
      <c r="L91" s="108">
        <f>SUM(F91,J91)</f>
        <v>75</v>
      </c>
      <c r="M91" s="117"/>
    </row>
    <row r="92" spans="1:13" ht="12" customHeight="1">
      <c r="A92" s="116"/>
      <c r="B92" s="117"/>
      <c r="C92" s="117" t="s">
        <v>30</v>
      </c>
      <c r="D92" s="136">
        <v>0</v>
      </c>
      <c r="E92" s="136">
        <v>0</v>
      </c>
      <c r="F92" s="136">
        <f>SUM(D92:E92)</f>
        <v>0</v>
      </c>
      <c r="G92" s="136"/>
      <c r="H92" s="136">
        <v>41</v>
      </c>
      <c r="I92" s="136">
        <v>34</v>
      </c>
      <c r="J92" s="136">
        <f>SUM(H92:I92)</f>
        <v>75</v>
      </c>
      <c r="K92" s="51"/>
      <c r="L92" s="51">
        <f>SUM(F92,J92)</f>
        <v>75</v>
      </c>
      <c r="M92" s="117"/>
    </row>
    <row r="93" spans="1:13" ht="12" customHeight="1">
      <c r="A93" s="117"/>
      <c r="B93" s="108" t="s">
        <v>135</v>
      </c>
      <c r="C93" s="117"/>
      <c r="D93" s="108">
        <f>SUM(D94)</f>
        <v>1</v>
      </c>
      <c r="E93" s="108">
        <f>SUM(E94)</f>
        <v>0</v>
      </c>
      <c r="F93" s="108">
        <f>SUM(D93:E93)</f>
        <v>1</v>
      </c>
      <c r="H93" s="108">
        <f>SUM(H94)</f>
        <v>37</v>
      </c>
      <c r="I93" s="108">
        <f>SUM(I94)</f>
        <v>17</v>
      </c>
      <c r="J93" s="108">
        <f>SUM(H93:I93)</f>
        <v>54</v>
      </c>
      <c r="L93" s="108">
        <f>SUM(F93,J93)</f>
        <v>55</v>
      </c>
      <c r="M93" s="117"/>
    </row>
    <row r="94" spans="1:13" ht="12" customHeight="1">
      <c r="A94" s="117"/>
      <c r="B94" s="117"/>
      <c r="C94" s="117" t="s">
        <v>30</v>
      </c>
      <c r="D94" s="136">
        <v>1</v>
      </c>
      <c r="E94" s="136">
        <v>0</v>
      </c>
      <c r="F94" s="136">
        <f>SUM(D94:E94)</f>
        <v>1</v>
      </c>
      <c r="G94" s="136"/>
      <c r="H94" s="136">
        <v>37</v>
      </c>
      <c r="I94" s="136">
        <v>17</v>
      </c>
      <c r="J94" s="136">
        <f>SUM(H94:I94)</f>
        <v>54</v>
      </c>
      <c r="K94" s="51"/>
      <c r="L94" s="51">
        <f>SUM(F94,J94)</f>
        <v>55</v>
      </c>
      <c r="M94" s="117"/>
    </row>
    <row r="95" spans="1:13" ht="12" customHeight="1">
      <c r="A95" s="117"/>
      <c r="B95" s="116"/>
      <c r="C95" s="116"/>
      <c r="M95" s="116"/>
    </row>
    <row r="96" spans="1:13" ht="12" customHeight="1">
      <c r="A96" s="117"/>
      <c r="B96" s="116"/>
      <c r="C96" s="116"/>
      <c r="M96" s="116"/>
    </row>
    <row r="97" spans="1:13" ht="12" customHeight="1">
      <c r="A97" s="108" t="s">
        <v>31</v>
      </c>
      <c r="C97" s="117"/>
      <c r="D97" s="108">
        <f>SUM(D98,D101)</f>
        <v>1</v>
      </c>
      <c r="E97" s="108">
        <f>SUM(E98,E101)</f>
        <v>0</v>
      </c>
      <c r="F97" s="108">
        <f>SUM(D97:E97)</f>
        <v>1</v>
      </c>
      <c r="H97" s="108">
        <f>SUM(H98,H101)</f>
        <v>48</v>
      </c>
      <c r="I97" s="108">
        <f>SUM(I98,I101)</f>
        <v>23</v>
      </c>
      <c r="J97" s="108">
        <f>SUM(J98,J101)</f>
        <v>71</v>
      </c>
      <c r="L97" s="108">
        <f>SUM(F97,J97)</f>
        <v>72</v>
      </c>
      <c r="M97" s="117"/>
    </row>
    <row r="98" spans="2:13" ht="12" customHeight="1">
      <c r="B98" s="118" t="s">
        <v>134</v>
      </c>
      <c r="C98" s="117"/>
      <c r="D98" s="108">
        <f>SUM(D99:D100)</f>
        <v>1</v>
      </c>
      <c r="E98" s="108">
        <f>SUM(E99:E100)</f>
        <v>0</v>
      </c>
      <c r="F98" s="108">
        <f>SUM(F99:F100)</f>
        <v>1</v>
      </c>
      <c r="H98" s="108">
        <f>SUM(H99:H100)</f>
        <v>22</v>
      </c>
      <c r="I98" s="108">
        <f>SUM(I99:I100)</f>
        <v>13</v>
      </c>
      <c r="J98" s="108">
        <f>SUM(J99:J100)</f>
        <v>35</v>
      </c>
      <c r="L98" s="108">
        <f>SUM(L99:L100)</f>
        <v>36</v>
      </c>
      <c r="M98" s="117"/>
    </row>
    <row r="99" spans="2:13" ht="12" customHeight="1">
      <c r="B99" s="117"/>
      <c r="C99" s="117" t="s">
        <v>166</v>
      </c>
      <c r="D99" s="136">
        <v>0</v>
      </c>
      <c r="E99" s="136">
        <v>0</v>
      </c>
      <c r="F99" s="136">
        <f>SUM(D99:E99)</f>
        <v>0</v>
      </c>
      <c r="G99" s="136"/>
      <c r="H99" s="136">
        <v>1</v>
      </c>
      <c r="I99" s="136">
        <v>1</v>
      </c>
      <c r="J99" s="136">
        <f>SUM(H99:I99)</f>
        <v>2</v>
      </c>
      <c r="K99" s="51"/>
      <c r="L99" s="51">
        <f>SUM(F99,J99)</f>
        <v>2</v>
      </c>
      <c r="M99" s="117"/>
    </row>
    <row r="100" spans="2:13" ht="12" customHeight="1">
      <c r="B100" s="117"/>
      <c r="C100" s="117" t="s">
        <v>32</v>
      </c>
      <c r="D100" s="136">
        <v>1</v>
      </c>
      <c r="E100" s="136">
        <v>0</v>
      </c>
      <c r="F100" s="136">
        <f>SUM(D100:E100)</f>
        <v>1</v>
      </c>
      <c r="G100" s="136"/>
      <c r="H100" s="136">
        <v>21</v>
      </c>
      <c r="I100" s="136">
        <v>12</v>
      </c>
      <c r="J100" s="136">
        <f>SUM(H100:I100)</f>
        <v>33</v>
      </c>
      <c r="K100" s="51"/>
      <c r="L100" s="51">
        <f>SUM(F100,J100)</f>
        <v>34</v>
      </c>
      <c r="M100" s="117"/>
    </row>
    <row r="101" spans="1:13" ht="12" customHeight="1">
      <c r="A101" s="117"/>
      <c r="B101" s="108" t="s">
        <v>135</v>
      </c>
      <c r="C101" s="117"/>
      <c r="D101" s="108">
        <f>SUM(D102)</f>
        <v>0</v>
      </c>
      <c r="E101" s="108">
        <f>SUM(E102)</f>
        <v>0</v>
      </c>
      <c r="F101" s="108">
        <f>SUM(D101:E101)</f>
        <v>0</v>
      </c>
      <c r="H101" s="108">
        <f>SUM(H102)</f>
        <v>26</v>
      </c>
      <c r="I101" s="108">
        <f>SUM(I102)</f>
        <v>10</v>
      </c>
      <c r="J101" s="108">
        <f>SUM(H101:I101)</f>
        <v>36</v>
      </c>
      <c r="L101" s="108">
        <f>SUM(F101,J101)</f>
        <v>36</v>
      </c>
      <c r="M101" s="117"/>
    </row>
    <row r="102" spans="1:13" ht="12" customHeight="1">
      <c r="A102" s="117"/>
      <c r="B102" s="117"/>
      <c r="C102" s="117" t="s">
        <v>32</v>
      </c>
      <c r="D102" s="136">
        <v>0</v>
      </c>
      <c r="E102" s="136">
        <v>0</v>
      </c>
      <c r="F102" s="136">
        <f>SUM(D102:E102)</f>
        <v>0</v>
      </c>
      <c r="G102" s="136"/>
      <c r="H102" s="136">
        <v>26</v>
      </c>
      <c r="I102" s="136">
        <v>10</v>
      </c>
      <c r="J102" s="136">
        <f>SUM(H102:I102)</f>
        <v>36</v>
      </c>
      <c r="K102" s="51"/>
      <c r="L102" s="51">
        <f>SUM(F102,J102)</f>
        <v>36</v>
      </c>
      <c r="M102" s="117"/>
    </row>
    <row r="103" spans="1:13" ht="12" customHeight="1">
      <c r="A103" s="117"/>
      <c r="B103" s="117"/>
      <c r="C103" s="117"/>
      <c r="M103" s="117"/>
    </row>
    <row r="104" spans="1:13" ht="12" customHeight="1">
      <c r="A104" s="117" t="s">
        <v>33</v>
      </c>
      <c r="B104" s="117"/>
      <c r="C104" s="117"/>
      <c r="D104" s="108">
        <f aca="true" t="shared" si="12" ref="D104:F105">SUM(D105)</f>
        <v>1</v>
      </c>
      <c r="E104" s="108">
        <f t="shared" si="12"/>
        <v>24</v>
      </c>
      <c r="F104" s="108">
        <f t="shared" si="12"/>
        <v>25</v>
      </c>
      <c r="H104" s="108">
        <f aca="true" t="shared" si="13" ref="H104:J105">SUM(H105)</f>
        <v>0</v>
      </c>
      <c r="I104" s="108">
        <f t="shared" si="13"/>
        <v>0</v>
      </c>
      <c r="J104" s="108">
        <f t="shared" si="13"/>
        <v>0</v>
      </c>
      <c r="L104" s="108">
        <f>SUM(L105)</f>
        <v>25</v>
      </c>
      <c r="M104" s="117"/>
    </row>
    <row r="105" spans="1:13" ht="12" customHeight="1">
      <c r="A105" s="117"/>
      <c r="B105" s="114" t="s">
        <v>106</v>
      </c>
      <c r="C105" s="117"/>
      <c r="D105" s="108">
        <f t="shared" si="12"/>
        <v>1</v>
      </c>
      <c r="E105" s="108">
        <f t="shared" si="12"/>
        <v>24</v>
      </c>
      <c r="F105" s="108">
        <f t="shared" si="12"/>
        <v>25</v>
      </c>
      <c r="H105" s="108">
        <f t="shared" si="13"/>
        <v>0</v>
      </c>
      <c r="I105" s="108">
        <f t="shared" si="13"/>
        <v>0</v>
      </c>
      <c r="J105" s="108">
        <f t="shared" si="13"/>
        <v>0</v>
      </c>
      <c r="L105" s="108">
        <f>SUM(L106)</f>
        <v>25</v>
      </c>
      <c r="M105" s="117"/>
    </row>
    <row r="106" spans="1:13" ht="12" customHeight="1">
      <c r="A106" s="117"/>
      <c r="B106" s="117"/>
      <c r="C106" s="117" t="s">
        <v>35</v>
      </c>
      <c r="D106" s="136">
        <v>1</v>
      </c>
      <c r="E106" s="136">
        <v>24</v>
      </c>
      <c r="F106" s="136">
        <f>SUM(D106:E106)</f>
        <v>25</v>
      </c>
      <c r="G106" s="136"/>
      <c r="H106" s="136">
        <v>0</v>
      </c>
      <c r="I106" s="136">
        <v>0</v>
      </c>
      <c r="J106" s="136">
        <f>SUM(H106:I106)</f>
        <v>0</v>
      </c>
      <c r="K106" s="51"/>
      <c r="L106" s="51">
        <f>SUM(F106,J106)</f>
        <v>25</v>
      </c>
      <c r="M106" s="117"/>
    </row>
    <row r="107" spans="1:13" ht="12" customHeight="1">
      <c r="A107" s="117"/>
      <c r="B107" s="117"/>
      <c r="C107" s="117"/>
      <c r="D107" s="129"/>
      <c r="E107" s="129"/>
      <c r="F107" s="129"/>
      <c r="G107" s="129"/>
      <c r="H107" s="129"/>
      <c r="I107" s="129"/>
      <c r="J107" s="129"/>
      <c r="M107" s="117"/>
    </row>
    <row r="108" spans="1:13" ht="12" customHeight="1">
      <c r="A108" s="108" t="s">
        <v>36</v>
      </c>
      <c r="C108" s="117"/>
      <c r="D108" s="108">
        <f>SUM(D109,D125)</f>
        <v>0</v>
      </c>
      <c r="E108" s="108">
        <f>SUM(E109,E125)</f>
        <v>0</v>
      </c>
      <c r="F108" s="108">
        <f>SUM(D108:E108)</f>
        <v>0</v>
      </c>
      <c r="H108" s="108">
        <f>SUM(H109,H125)</f>
        <v>139</v>
      </c>
      <c r="I108" s="108">
        <f>SUM(I109,I125)</f>
        <v>188</v>
      </c>
      <c r="J108" s="108">
        <f>SUM(J109,J125)</f>
        <v>327</v>
      </c>
      <c r="L108" s="108">
        <f>SUM(F108,J108)</f>
        <v>327</v>
      </c>
      <c r="M108" s="117"/>
    </row>
    <row r="109" spans="1:13" ht="12" customHeight="1">
      <c r="A109" s="117"/>
      <c r="B109" s="118" t="s">
        <v>134</v>
      </c>
      <c r="C109" s="117"/>
      <c r="D109" s="108">
        <f>SUM(D110:D124)</f>
        <v>0</v>
      </c>
      <c r="E109" s="108">
        <f>SUM(E110:E124)</f>
        <v>0</v>
      </c>
      <c r="F109" s="108">
        <f>SUM(F110:F124)</f>
        <v>0</v>
      </c>
      <c r="H109" s="108">
        <f>SUM(H110:H124)</f>
        <v>54</v>
      </c>
      <c r="I109" s="108">
        <f>SUM(I110:I124)</f>
        <v>90</v>
      </c>
      <c r="J109" s="108">
        <f>SUM(J110:J124)</f>
        <v>144</v>
      </c>
      <c r="L109" s="108">
        <f>SUM(L110:L124)</f>
        <v>144</v>
      </c>
      <c r="M109" s="117"/>
    </row>
    <row r="110" spans="1:21" ht="12" customHeight="1">
      <c r="A110" s="117"/>
      <c r="B110" s="117"/>
      <c r="C110" s="120" t="s">
        <v>38</v>
      </c>
      <c r="D110" s="136">
        <v>0</v>
      </c>
      <c r="E110" s="136">
        <v>0</v>
      </c>
      <c r="F110" s="136">
        <f aca="true" t="shared" si="14" ref="F110:F124">SUM(D110:E110)</f>
        <v>0</v>
      </c>
      <c r="G110" s="136"/>
      <c r="H110" s="136">
        <v>0</v>
      </c>
      <c r="I110" s="136">
        <v>4</v>
      </c>
      <c r="J110" s="136">
        <f aca="true" t="shared" si="15" ref="J110:J124">SUM(H110:I110)</f>
        <v>4</v>
      </c>
      <c r="K110" s="51"/>
      <c r="L110" s="51">
        <f aca="true" t="shared" si="16" ref="L110:L124">SUM(F110,J110)</f>
        <v>4</v>
      </c>
      <c r="M110" s="117"/>
      <c r="N110" s="143"/>
      <c r="O110" s="136"/>
      <c r="P110" s="136"/>
      <c r="Q110" s="136"/>
      <c r="R110" s="136"/>
      <c r="S110" s="136"/>
      <c r="T110" s="136"/>
      <c r="U110" s="136"/>
    </row>
    <row r="111" spans="1:21" ht="12" customHeight="1">
      <c r="A111" s="117"/>
      <c r="B111" s="117"/>
      <c r="C111" s="120" t="s">
        <v>167</v>
      </c>
      <c r="D111" s="136">
        <v>0</v>
      </c>
      <c r="E111" s="136">
        <v>0</v>
      </c>
      <c r="F111" s="136">
        <f t="shared" si="14"/>
        <v>0</v>
      </c>
      <c r="G111" s="136"/>
      <c r="H111" s="136">
        <v>7</v>
      </c>
      <c r="I111" s="136">
        <v>7</v>
      </c>
      <c r="J111" s="136">
        <f t="shared" si="15"/>
        <v>14</v>
      </c>
      <c r="K111" s="51"/>
      <c r="L111" s="51">
        <f t="shared" si="16"/>
        <v>14</v>
      </c>
      <c r="M111" s="117"/>
      <c r="N111" s="143"/>
      <c r="O111" s="136"/>
      <c r="P111" s="136"/>
      <c r="Q111" s="136"/>
      <c r="R111" s="136"/>
      <c r="S111" s="136"/>
      <c r="T111" s="136"/>
      <c r="U111" s="136"/>
    </row>
    <row r="112" spans="1:21" ht="12" customHeight="1">
      <c r="A112" s="116"/>
      <c r="B112" s="116"/>
      <c r="C112" s="120" t="s">
        <v>39</v>
      </c>
      <c r="D112" s="136">
        <v>0</v>
      </c>
      <c r="E112" s="136">
        <v>0</v>
      </c>
      <c r="F112" s="136">
        <f t="shared" si="14"/>
        <v>0</v>
      </c>
      <c r="G112" s="136"/>
      <c r="H112" s="136">
        <v>8</v>
      </c>
      <c r="I112" s="136">
        <v>7</v>
      </c>
      <c r="J112" s="136">
        <f t="shared" si="15"/>
        <v>15</v>
      </c>
      <c r="K112" s="51"/>
      <c r="L112" s="51">
        <f t="shared" si="16"/>
        <v>15</v>
      </c>
      <c r="M112" s="116"/>
      <c r="N112" s="143"/>
      <c r="O112" s="136"/>
      <c r="P112" s="136"/>
      <c r="Q112" s="136"/>
      <c r="R112" s="136"/>
      <c r="S112" s="136"/>
      <c r="T112" s="136"/>
      <c r="U112" s="136"/>
    </row>
    <row r="113" spans="1:21" ht="12" customHeight="1">
      <c r="A113" s="116"/>
      <c r="B113" s="116"/>
      <c r="C113" s="120" t="s">
        <v>168</v>
      </c>
      <c r="D113" s="136">
        <v>0</v>
      </c>
      <c r="E113" s="136">
        <v>0</v>
      </c>
      <c r="F113" s="136">
        <f t="shared" si="14"/>
        <v>0</v>
      </c>
      <c r="G113" s="136"/>
      <c r="H113" s="136">
        <v>0</v>
      </c>
      <c r="I113" s="136">
        <v>3</v>
      </c>
      <c r="J113" s="136">
        <f t="shared" si="15"/>
        <v>3</v>
      </c>
      <c r="K113" s="51"/>
      <c r="L113" s="51">
        <f t="shared" si="16"/>
        <v>3</v>
      </c>
      <c r="M113" s="116"/>
      <c r="N113" s="143"/>
      <c r="O113" s="136"/>
      <c r="P113" s="136"/>
      <c r="Q113" s="136"/>
      <c r="R113" s="136"/>
      <c r="S113" s="136"/>
      <c r="T113" s="136"/>
      <c r="U113" s="136"/>
    </row>
    <row r="114" spans="3:21" s="116" customFormat="1" ht="12" customHeight="1">
      <c r="C114" s="120" t="s">
        <v>40</v>
      </c>
      <c r="D114" s="136">
        <v>0</v>
      </c>
      <c r="E114" s="136">
        <v>0</v>
      </c>
      <c r="F114" s="136">
        <f t="shared" si="14"/>
        <v>0</v>
      </c>
      <c r="G114" s="136"/>
      <c r="H114" s="136">
        <v>13</v>
      </c>
      <c r="I114" s="136">
        <v>8</v>
      </c>
      <c r="J114" s="136">
        <f t="shared" si="15"/>
        <v>21</v>
      </c>
      <c r="K114" s="51"/>
      <c r="L114" s="51">
        <f t="shared" si="16"/>
        <v>21</v>
      </c>
      <c r="N114" s="143"/>
      <c r="O114" s="136"/>
      <c r="P114" s="136"/>
      <c r="Q114" s="136"/>
      <c r="R114" s="136"/>
      <c r="S114" s="136"/>
      <c r="T114" s="136"/>
      <c r="U114" s="136"/>
    </row>
    <row r="115" spans="3:21" s="116" customFormat="1" ht="12" customHeight="1">
      <c r="C115" s="120" t="s">
        <v>37</v>
      </c>
      <c r="D115" s="136">
        <v>0</v>
      </c>
      <c r="E115" s="136">
        <v>0</v>
      </c>
      <c r="F115" s="136">
        <f t="shared" si="14"/>
        <v>0</v>
      </c>
      <c r="G115" s="136"/>
      <c r="H115" s="136">
        <v>2</v>
      </c>
      <c r="I115" s="136">
        <v>3</v>
      </c>
      <c r="J115" s="136">
        <f t="shared" si="15"/>
        <v>5</v>
      </c>
      <c r="K115" s="51"/>
      <c r="L115" s="51">
        <f t="shared" si="16"/>
        <v>5</v>
      </c>
      <c r="N115" s="143"/>
      <c r="O115" s="136"/>
      <c r="P115" s="136"/>
      <c r="Q115" s="136"/>
      <c r="R115" s="136"/>
      <c r="S115" s="136"/>
      <c r="T115" s="136"/>
      <c r="U115" s="136"/>
    </row>
    <row r="116" spans="3:21" s="116" customFormat="1" ht="12" customHeight="1">
      <c r="C116" s="120" t="s">
        <v>170</v>
      </c>
      <c r="D116" s="136">
        <v>0</v>
      </c>
      <c r="E116" s="136">
        <v>0</v>
      </c>
      <c r="F116" s="136">
        <f t="shared" si="14"/>
        <v>0</v>
      </c>
      <c r="G116" s="136"/>
      <c r="H116" s="136">
        <v>11</v>
      </c>
      <c r="I116" s="136">
        <v>16</v>
      </c>
      <c r="J116" s="136">
        <f t="shared" si="15"/>
        <v>27</v>
      </c>
      <c r="K116" s="51"/>
      <c r="L116" s="51">
        <f t="shared" si="16"/>
        <v>27</v>
      </c>
      <c r="N116" s="143"/>
      <c r="O116" s="136"/>
      <c r="P116" s="136"/>
      <c r="Q116" s="136"/>
      <c r="R116" s="136"/>
      <c r="S116" s="136"/>
      <c r="T116" s="136"/>
      <c r="U116" s="136"/>
    </row>
    <row r="117" spans="3:21" s="116" customFormat="1" ht="12" customHeight="1">
      <c r="C117" s="120" t="s">
        <v>171</v>
      </c>
      <c r="D117" s="136">
        <v>0</v>
      </c>
      <c r="E117" s="136">
        <v>0</v>
      </c>
      <c r="F117" s="136">
        <f t="shared" si="14"/>
        <v>0</v>
      </c>
      <c r="G117" s="136"/>
      <c r="H117" s="136">
        <v>0</v>
      </c>
      <c r="I117" s="136">
        <v>3</v>
      </c>
      <c r="J117" s="136">
        <f t="shared" si="15"/>
        <v>3</v>
      </c>
      <c r="K117" s="51"/>
      <c r="L117" s="51">
        <f t="shared" si="16"/>
        <v>3</v>
      </c>
      <c r="N117" s="143"/>
      <c r="O117" s="136"/>
      <c r="P117" s="136"/>
      <c r="Q117" s="136"/>
      <c r="R117" s="136"/>
      <c r="S117" s="136"/>
      <c r="T117" s="136"/>
      <c r="U117" s="136"/>
    </row>
    <row r="118" spans="1:21" s="116" customFormat="1" ht="12" customHeight="1">
      <c r="A118" s="117"/>
      <c r="B118" s="117"/>
      <c r="C118" s="120" t="s">
        <v>172</v>
      </c>
      <c r="D118" s="136">
        <v>0</v>
      </c>
      <c r="E118" s="136">
        <v>0</v>
      </c>
      <c r="F118" s="136">
        <f t="shared" si="14"/>
        <v>0</v>
      </c>
      <c r="G118" s="136"/>
      <c r="H118" s="136">
        <v>1</v>
      </c>
      <c r="I118" s="136">
        <v>1</v>
      </c>
      <c r="J118" s="136">
        <f t="shared" si="15"/>
        <v>2</v>
      </c>
      <c r="K118" s="51"/>
      <c r="L118" s="51">
        <f t="shared" si="16"/>
        <v>2</v>
      </c>
      <c r="M118" s="117"/>
      <c r="N118" s="136"/>
      <c r="O118" s="136"/>
      <c r="P118" s="136"/>
      <c r="Q118" s="136"/>
      <c r="R118" s="136"/>
      <c r="S118" s="136"/>
      <c r="T118" s="136"/>
      <c r="U118" s="136"/>
    </row>
    <row r="119" spans="1:21" s="116" customFormat="1" ht="12" customHeight="1">
      <c r="A119" s="117"/>
      <c r="B119" s="117"/>
      <c r="C119" s="120" t="s">
        <v>173</v>
      </c>
      <c r="D119" s="136">
        <v>0</v>
      </c>
      <c r="E119" s="136">
        <v>0</v>
      </c>
      <c r="F119" s="136">
        <f t="shared" si="14"/>
        <v>0</v>
      </c>
      <c r="G119" s="136"/>
      <c r="H119" s="136">
        <v>1</v>
      </c>
      <c r="I119" s="136">
        <v>5</v>
      </c>
      <c r="J119" s="136">
        <f t="shared" si="15"/>
        <v>6</v>
      </c>
      <c r="K119" s="51"/>
      <c r="L119" s="51">
        <f t="shared" si="16"/>
        <v>6</v>
      </c>
      <c r="M119" s="117"/>
      <c r="N119" s="136"/>
      <c r="O119" s="136"/>
      <c r="P119" s="136"/>
      <c r="Q119" s="136"/>
      <c r="R119" s="136"/>
      <c r="S119" s="136"/>
      <c r="T119" s="136"/>
      <c r="U119" s="136"/>
    </row>
    <row r="120" spans="1:21" ht="12" customHeight="1">
      <c r="A120" s="117"/>
      <c r="B120" s="117"/>
      <c r="C120" s="120" t="s">
        <v>174</v>
      </c>
      <c r="D120" s="136">
        <v>0</v>
      </c>
      <c r="E120" s="136">
        <v>0</v>
      </c>
      <c r="F120" s="136">
        <f t="shared" si="14"/>
        <v>0</v>
      </c>
      <c r="G120" s="136"/>
      <c r="H120" s="136">
        <v>2</v>
      </c>
      <c r="I120" s="136">
        <v>2</v>
      </c>
      <c r="J120" s="136">
        <f t="shared" si="15"/>
        <v>4</v>
      </c>
      <c r="K120" s="51"/>
      <c r="L120" s="51">
        <f t="shared" si="16"/>
        <v>4</v>
      </c>
      <c r="M120" s="117"/>
      <c r="N120" s="136"/>
      <c r="O120" s="136"/>
      <c r="P120" s="136"/>
      <c r="Q120" s="136"/>
      <c r="R120" s="136"/>
      <c r="S120" s="136"/>
      <c r="T120" s="136"/>
      <c r="U120" s="136"/>
    </row>
    <row r="121" spans="1:21" ht="12" customHeight="1">
      <c r="A121" s="117"/>
      <c r="B121" s="117"/>
      <c r="C121" s="120" t="s">
        <v>175</v>
      </c>
      <c r="D121" s="136">
        <v>0</v>
      </c>
      <c r="E121" s="136">
        <v>0</v>
      </c>
      <c r="F121" s="136">
        <f t="shared" si="14"/>
        <v>0</v>
      </c>
      <c r="G121" s="136"/>
      <c r="H121" s="136">
        <v>4</v>
      </c>
      <c r="I121" s="136">
        <v>2</v>
      </c>
      <c r="J121" s="136">
        <f t="shared" si="15"/>
        <v>6</v>
      </c>
      <c r="K121" s="51"/>
      <c r="L121" s="51">
        <f t="shared" si="16"/>
        <v>6</v>
      </c>
      <c r="M121" s="117"/>
      <c r="N121" s="136"/>
      <c r="O121" s="136"/>
      <c r="P121" s="136"/>
      <c r="Q121" s="136"/>
      <c r="R121" s="136"/>
      <c r="S121" s="136"/>
      <c r="T121" s="136"/>
      <c r="U121" s="136"/>
    </row>
    <row r="122" spans="1:21" ht="12" customHeight="1">
      <c r="A122" s="117"/>
      <c r="B122" s="117"/>
      <c r="C122" s="120" t="s">
        <v>176</v>
      </c>
      <c r="D122" s="136">
        <v>0</v>
      </c>
      <c r="E122" s="136">
        <v>0</v>
      </c>
      <c r="F122" s="136">
        <f t="shared" si="14"/>
        <v>0</v>
      </c>
      <c r="G122" s="136"/>
      <c r="H122" s="136">
        <v>2</v>
      </c>
      <c r="I122" s="136">
        <v>10</v>
      </c>
      <c r="J122" s="136">
        <f t="shared" si="15"/>
        <v>12</v>
      </c>
      <c r="K122" s="51"/>
      <c r="L122" s="51">
        <f t="shared" si="16"/>
        <v>12</v>
      </c>
      <c r="M122" s="117"/>
      <c r="N122" s="136"/>
      <c r="O122" s="136"/>
      <c r="P122" s="136"/>
      <c r="Q122" s="136"/>
      <c r="R122" s="136"/>
      <c r="S122" s="136"/>
      <c r="T122" s="136"/>
      <c r="U122" s="136"/>
    </row>
    <row r="123" spans="1:21" ht="12" customHeight="1">
      <c r="A123" s="117"/>
      <c r="B123" s="117"/>
      <c r="C123" s="120" t="s">
        <v>177</v>
      </c>
      <c r="D123" s="136">
        <v>0</v>
      </c>
      <c r="E123" s="136">
        <v>0</v>
      </c>
      <c r="F123" s="136">
        <f t="shared" si="14"/>
        <v>0</v>
      </c>
      <c r="G123" s="136"/>
      <c r="H123" s="136">
        <v>1</v>
      </c>
      <c r="I123" s="136">
        <v>6</v>
      </c>
      <c r="J123" s="136">
        <f t="shared" si="15"/>
        <v>7</v>
      </c>
      <c r="K123" s="51"/>
      <c r="L123" s="51">
        <f t="shared" si="16"/>
        <v>7</v>
      </c>
      <c r="M123" s="117"/>
      <c r="N123" s="136"/>
      <c r="O123" s="136"/>
      <c r="P123" s="136"/>
      <c r="Q123" s="136"/>
      <c r="R123" s="136"/>
      <c r="S123" s="136"/>
      <c r="T123" s="136"/>
      <c r="U123" s="136"/>
    </row>
    <row r="124" spans="1:21" ht="12" customHeight="1">
      <c r="A124" s="117"/>
      <c r="B124" s="117"/>
      <c r="C124" s="120" t="s">
        <v>45</v>
      </c>
      <c r="D124" s="136">
        <v>0</v>
      </c>
      <c r="E124" s="136">
        <v>0</v>
      </c>
      <c r="F124" s="136">
        <f t="shared" si="14"/>
        <v>0</v>
      </c>
      <c r="G124" s="136"/>
      <c r="H124" s="136">
        <v>2</v>
      </c>
      <c r="I124" s="136">
        <v>13</v>
      </c>
      <c r="J124" s="136">
        <f t="shared" si="15"/>
        <v>15</v>
      </c>
      <c r="K124" s="51"/>
      <c r="L124" s="51">
        <f t="shared" si="16"/>
        <v>15</v>
      </c>
      <c r="M124" s="117"/>
      <c r="N124" s="136"/>
      <c r="O124" s="136"/>
      <c r="P124" s="136"/>
      <c r="Q124" s="136"/>
      <c r="R124" s="136"/>
      <c r="S124" s="136"/>
      <c r="T124" s="136"/>
      <c r="U124" s="136"/>
    </row>
    <row r="125" spans="1:13" ht="12" customHeight="1">
      <c r="A125" s="117"/>
      <c r="B125" s="108" t="s">
        <v>135</v>
      </c>
      <c r="C125" s="117"/>
      <c r="D125" s="108">
        <f>SUM(D126:D138)</f>
        <v>0</v>
      </c>
      <c r="E125" s="108">
        <f>SUM(E126:E138)</f>
        <v>0</v>
      </c>
      <c r="F125" s="108">
        <f>SUM(F126:F138)</f>
        <v>0</v>
      </c>
      <c r="H125" s="108">
        <f>SUM(H126:H138)</f>
        <v>85</v>
      </c>
      <c r="I125" s="108">
        <f>SUM(I126:I138)</f>
        <v>98</v>
      </c>
      <c r="J125" s="108">
        <f>SUM(J126:J138)</f>
        <v>183</v>
      </c>
      <c r="L125" s="108">
        <f>SUM(L126:L138)</f>
        <v>183</v>
      </c>
      <c r="M125" s="117"/>
    </row>
    <row r="126" spans="1:21" ht="12" customHeight="1">
      <c r="A126" s="117"/>
      <c r="B126" s="117"/>
      <c r="C126" s="116" t="s">
        <v>178</v>
      </c>
      <c r="D126" s="136">
        <v>0</v>
      </c>
      <c r="E126" s="136">
        <v>0</v>
      </c>
      <c r="F126" s="136">
        <f aca="true" t="shared" si="17" ref="F126:F138">SUM(D126:E126)</f>
        <v>0</v>
      </c>
      <c r="G126" s="136"/>
      <c r="H126" s="136">
        <v>19</v>
      </c>
      <c r="I126" s="136">
        <v>24</v>
      </c>
      <c r="J126" s="136">
        <f aca="true" t="shared" si="18" ref="J126:J138">SUM(H126:I126)</f>
        <v>43</v>
      </c>
      <c r="K126" s="51"/>
      <c r="L126" s="51">
        <f>SUM(F126,J126)</f>
        <v>43</v>
      </c>
      <c r="M126" s="117"/>
      <c r="N126" s="136"/>
      <c r="O126" s="136"/>
      <c r="P126" s="136"/>
      <c r="Q126" s="136"/>
      <c r="R126" s="136"/>
      <c r="S126" s="136"/>
      <c r="T126" s="136"/>
      <c r="U126" s="136"/>
    </row>
    <row r="127" spans="1:21" ht="12" customHeight="1">
      <c r="A127" s="117"/>
      <c r="B127" s="117"/>
      <c r="C127" s="116" t="s">
        <v>39</v>
      </c>
      <c r="D127" s="136">
        <v>0</v>
      </c>
      <c r="E127" s="136">
        <v>0</v>
      </c>
      <c r="F127" s="136">
        <f t="shared" si="17"/>
        <v>0</v>
      </c>
      <c r="G127" s="136"/>
      <c r="H127" s="136">
        <v>6</v>
      </c>
      <c r="I127" s="136">
        <v>4</v>
      </c>
      <c r="J127" s="136">
        <f t="shared" si="18"/>
        <v>10</v>
      </c>
      <c r="K127" s="51"/>
      <c r="L127" s="51">
        <f>SUM(F127,J127)</f>
        <v>10</v>
      </c>
      <c r="M127" s="117"/>
      <c r="N127" s="136"/>
      <c r="O127" s="136"/>
      <c r="P127" s="136"/>
      <c r="Q127" s="136"/>
      <c r="R127" s="136"/>
      <c r="S127" s="136"/>
      <c r="T127" s="136"/>
      <c r="U127" s="136"/>
    </row>
    <row r="128" spans="1:21" ht="12" customHeight="1">
      <c r="A128" s="117"/>
      <c r="B128" s="117"/>
      <c r="C128" s="116" t="s">
        <v>168</v>
      </c>
      <c r="D128" s="136">
        <v>0</v>
      </c>
      <c r="E128" s="136">
        <v>0</v>
      </c>
      <c r="F128" s="136">
        <f t="shared" si="17"/>
        <v>0</v>
      </c>
      <c r="G128" s="136"/>
      <c r="H128" s="136">
        <v>4</v>
      </c>
      <c r="I128" s="136">
        <v>4</v>
      </c>
      <c r="J128" s="136">
        <f t="shared" si="18"/>
        <v>8</v>
      </c>
      <c r="K128" s="51"/>
      <c r="L128" s="51">
        <f>SUM(F128,J128)</f>
        <v>8</v>
      </c>
      <c r="M128" s="117"/>
      <c r="N128" s="136"/>
      <c r="O128" s="136"/>
      <c r="P128" s="136"/>
      <c r="Q128" s="136"/>
      <c r="R128" s="136"/>
      <c r="S128" s="136"/>
      <c r="T128" s="136"/>
      <c r="U128" s="136"/>
    </row>
    <row r="129" spans="1:21" ht="12" customHeight="1">
      <c r="A129" s="117"/>
      <c r="B129" s="117"/>
      <c r="C129" s="116" t="s">
        <v>40</v>
      </c>
      <c r="D129" s="136">
        <v>0</v>
      </c>
      <c r="E129" s="136">
        <v>0</v>
      </c>
      <c r="F129" s="136">
        <f t="shared" si="17"/>
        <v>0</v>
      </c>
      <c r="G129" s="136"/>
      <c r="H129" s="136">
        <v>16</v>
      </c>
      <c r="I129" s="136">
        <v>10</v>
      </c>
      <c r="J129" s="136">
        <f t="shared" si="18"/>
        <v>26</v>
      </c>
      <c r="K129" s="51"/>
      <c r="L129" s="51">
        <f>SUM(F129,J129)</f>
        <v>26</v>
      </c>
      <c r="M129" s="117"/>
      <c r="N129" s="136"/>
      <c r="O129" s="136"/>
      <c r="P129" s="136"/>
      <c r="Q129" s="136"/>
      <c r="R129" s="136"/>
      <c r="S129" s="136"/>
      <c r="T129" s="136"/>
      <c r="U129" s="136"/>
    </row>
    <row r="130" spans="1:21" ht="12" customHeight="1">
      <c r="A130" s="117"/>
      <c r="B130" s="117"/>
      <c r="C130" s="116" t="s">
        <v>169</v>
      </c>
      <c r="D130" s="136">
        <v>0</v>
      </c>
      <c r="E130" s="136">
        <v>0</v>
      </c>
      <c r="F130" s="136">
        <f t="shared" si="17"/>
        <v>0</v>
      </c>
      <c r="G130" s="136"/>
      <c r="H130" s="136">
        <v>1</v>
      </c>
      <c r="I130" s="136">
        <v>1</v>
      </c>
      <c r="J130" s="136">
        <f t="shared" si="18"/>
        <v>2</v>
      </c>
      <c r="K130" s="51"/>
      <c r="L130" s="51">
        <f>SUM(F130,J130)</f>
        <v>2</v>
      </c>
      <c r="M130" s="117"/>
      <c r="N130" s="136"/>
      <c r="O130" s="136"/>
      <c r="P130" s="136"/>
      <c r="Q130" s="136"/>
      <c r="R130" s="136"/>
      <c r="S130" s="136"/>
      <c r="T130" s="136"/>
      <c r="U130" s="136"/>
    </row>
    <row r="131" spans="1:21" ht="12" customHeight="1">
      <c r="A131" s="117"/>
      <c r="B131" s="117"/>
      <c r="C131" s="116" t="s">
        <v>37</v>
      </c>
      <c r="D131" s="136">
        <v>0</v>
      </c>
      <c r="E131" s="136">
        <v>0</v>
      </c>
      <c r="F131" s="136">
        <f t="shared" si="17"/>
        <v>0</v>
      </c>
      <c r="G131" s="136"/>
      <c r="H131" s="136">
        <v>7</v>
      </c>
      <c r="I131" s="136">
        <v>6</v>
      </c>
      <c r="J131" s="136">
        <f t="shared" si="18"/>
        <v>13</v>
      </c>
      <c r="K131" s="51"/>
      <c r="L131" s="51">
        <f aca="true" t="shared" si="19" ref="L131:L138">SUM(F131,J131)</f>
        <v>13</v>
      </c>
      <c r="M131" s="117"/>
      <c r="N131" s="136"/>
      <c r="O131" s="136"/>
      <c r="P131" s="136"/>
      <c r="Q131" s="136"/>
      <c r="R131" s="136"/>
      <c r="S131" s="136"/>
      <c r="T131" s="136"/>
      <c r="U131" s="136"/>
    </row>
    <row r="132" spans="1:21" ht="12" customHeight="1">
      <c r="A132" s="122"/>
      <c r="B132" s="117"/>
      <c r="C132" s="116" t="s">
        <v>41</v>
      </c>
      <c r="D132" s="136">
        <v>0</v>
      </c>
      <c r="E132" s="136">
        <v>0</v>
      </c>
      <c r="F132" s="136">
        <f t="shared" si="17"/>
        <v>0</v>
      </c>
      <c r="G132" s="136"/>
      <c r="H132" s="136">
        <v>9</v>
      </c>
      <c r="I132" s="136">
        <v>8</v>
      </c>
      <c r="J132" s="136">
        <f t="shared" si="18"/>
        <v>17</v>
      </c>
      <c r="K132" s="51"/>
      <c r="L132" s="51">
        <f t="shared" si="19"/>
        <v>17</v>
      </c>
      <c r="M132" s="117"/>
      <c r="N132" s="136"/>
      <c r="O132" s="136"/>
      <c r="P132" s="136"/>
      <c r="Q132" s="136"/>
      <c r="R132" s="136"/>
      <c r="S132" s="136"/>
      <c r="T132" s="136"/>
      <c r="U132" s="136"/>
    </row>
    <row r="133" spans="1:21" ht="12" customHeight="1">
      <c r="A133" s="117"/>
      <c r="B133" s="117"/>
      <c r="C133" s="116" t="s">
        <v>179</v>
      </c>
      <c r="D133" s="136">
        <v>0</v>
      </c>
      <c r="E133" s="136">
        <v>0</v>
      </c>
      <c r="F133" s="136">
        <f t="shared" si="17"/>
        <v>0</v>
      </c>
      <c r="G133" s="136"/>
      <c r="H133" s="136">
        <v>3</v>
      </c>
      <c r="I133" s="136">
        <v>11</v>
      </c>
      <c r="J133" s="136">
        <f t="shared" si="18"/>
        <v>14</v>
      </c>
      <c r="K133" s="51"/>
      <c r="L133" s="51">
        <f t="shared" si="19"/>
        <v>14</v>
      </c>
      <c r="M133" s="117"/>
      <c r="N133" s="136"/>
      <c r="O133" s="136"/>
      <c r="P133" s="136"/>
      <c r="Q133" s="136"/>
      <c r="R133" s="136"/>
      <c r="S133" s="136"/>
      <c r="T133" s="136"/>
      <c r="U133" s="136"/>
    </row>
    <row r="134" spans="3:21" ht="12" customHeight="1">
      <c r="C134" s="116" t="s">
        <v>43</v>
      </c>
      <c r="D134" s="136">
        <v>0</v>
      </c>
      <c r="E134" s="136">
        <v>0</v>
      </c>
      <c r="F134" s="136">
        <f t="shared" si="17"/>
        <v>0</v>
      </c>
      <c r="G134" s="136"/>
      <c r="H134" s="136">
        <v>3</v>
      </c>
      <c r="I134" s="136">
        <v>0</v>
      </c>
      <c r="J134" s="136">
        <f t="shared" si="18"/>
        <v>3</v>
      </c>
      <c r="K134" s="51"/>
      <c r="L134" s="51">
        <f t="shared" si="19"/>
        <v>3</v>
      </c>
      <c r="M134" s="117"/>
      <c r="N134" s="136"/>
      <c r="O134" s="136"/>
      <c r="P134" s="136"/>
      <c r="Q134" s="136"/>
      <c r="R134" s="136"/>
      <c r="S134" s="136"/>
      <c r="T134" s="136"/>
      <c r="U134" s="136"/>
    </row>
    <row r="135" spans="1:21" ht="12" customHeight="1">
      <c r="A135" s="117"/>
      <c r="B135" s="117"/>
      <c r="C135" s="116" t="s">
        <v>180</v>
      </c>
      <c r="D135" s="136">
        <v>0</v>
      </c>
      <c r="E135" s="136">
        <v>0</v>
      </c>
      <c r="F135" s="136">
        <f t="shared" si="17"/>
        <v>0</v>
      </c>
      <c r="G135" s="136"/>
      <c r="H135" s="136">
        <v>1</v>
      </c>
      <c r="I135" s="136">
        <v>5</v>
      </c>
      <c r="J135" s="136">
        <f t="shared" si="18"/>
        <v>6</v>
      </c>
      <c r="K135" s="51"/>
      <c r="L135" s="51">
        <f t="shared" si="19"/>
        <v>6</v>
      </c>
      <c r="M135" s="117"/>
      <c r="N135" s="136"/>
      <c r="O135" s="136"/>
      <c r="P135" s="136"/>
      <c r="Q135" s="136"/>
      <c r="R135" s="136"/>
      <c r="S135" s="136"/>
      <c r="T135" s="136"/>
      <c r="U135" s="136"/>
    </row>
    <row r="136" spans="1:21" ht="12" customHeight="1">
      <c r="A136" s="117"/>
      <c r="B136" s="117"/>
      <c r="C136" s="116" t="s">
        <v>181</v>
      </c>
      <c r="D136" s="136">
        <v>0</v>
      </c>
      <c r="E136" s="136">
        <v>0</v>
      </c>
      <c r="F136" s="136">
        <f t="shared" si="17"/>
        <v>0</v>
      </c>
      <c r="G136" s="136"/>
      <c r="H136" s="136">
        <v>12</v>
      </c>
      <c r="I136" s="136">
        <v>9</v>
      </c>
      <c r="J136" s="136">
        <f t="shared" si="18"/>
        <v>21</v>
      </c>
      <c r="K136" s="51"/>
      <c r="L136" s="51">
        <f t="shared" si="19"/>
        <v>21</v>
      </c>
      <c r="M136" s="117"/>
      <c r="N136" s="136"/>
      <c r="O136" s="136"/>
      <c r="P136" s="136"/>
      <c r="Q136" s="136"/>
      <c r="R136" s="136"/>
      <c r="S136" s="136"/>
      <c r="T136" s="136"/>
      <c r="U136" s="136"/>
    </row>
    <row r="137" spans="1:21" ht="12" customHeight="1">
      <c r="A137" s="117"/>
      <c r="B137" s="117"/>
      <c r="C137" s="108" t="s">
        <v>177</v>
      </c>
      <c r="D137" s="136">
        <v>0</v>
      </c>
      <c r="E137" s="136">
        <v>0</v>
      </c>
      <c r="F137" s="136">
        <f t="shared" si="17"/>
        <v>0</v>
      </c>
      <c r="G137" s="136"/>
      <c r="H137" s="136">
        <v>0</v>
      </c>
      <c r="I137" s="136">
        <v>1</v>
      </c>
      <c r="J137" s="136">
        <f t="shared" si="18"/>
        <v>1</v>
      </c>
      <c r="K137" s="51"/>
      <c r="L137" s="51">
        <f t="shared" si="19"/>
        <v>1</v>
      </c>
      <c r="M137" s="117"/>
      <c r="N137" s="136"/>
      <c r="O137" s="136"/>
      <c r="P137" s="136"/>
      <c r="Q137" s="136"/>
      <c r="R137" s="136"/>
      <c r="S137" s="136"/>
      <c r="T137" s="136"/>
      <c r="U137" s="136"/>
    </row>
    <row r="138" spans="1:21" ht="12" customHeight="1">
      <c r="A138" s="117"/>
      <c r="B138" s="117"/>
      <c r="C138" s="108" t="s">
        <v>45</v>
      </c>
      <c r="D138" s="136">
        <v>0</v>
      </c>
      <c r="E138" s="136">
        <v>0</v>
      </c>
      <c r="F138" s="136">
        <f t="shared" si="17"/>
        <v>0</v>
      </c>
      <c r="G138" s="136"/>
      <c r="H138" s="136">
        <v>4</v>
      </c>
      <c r="I138" s="136">
        <v>15</v>
      </c>
      <c r="J138" s="136">
        <f t="shared" si="18"/>
        <v>19</v>
      </c>
      <c r="K138" s="51"/>
      <c r="L138" s="51">
        <f t="shared" si="19"/>
        <v>19</v>
      </c>
      <c r="M138" s="117"/>
      <c r="N138" s="136"/>
      <c r="O138" s="136"/>
      <c r="P138" s="136"/>
      <c r="Q138" s="136"/>
      <c r="R138" s="136"/>
      <c r="S138" s="136"/>
      <c r="T138" s="136"/>
      <c r="U138" s="136"/>
    </row>
    <row r="139" spans="1:13" ht="12" customHeight="1">
      <c r="A139" s="117"/>
      <c r="B139" s="117"/>
      <c r="C139" s="117"/>
      <c r="M139" s="117"/>
    </row>
    <row r="140" spans="1:13" ht="12" customHeight="1">
      <c r="A140" s="108" t="s">
        <v>46</v>
      </c>
      <c r="C140" s="117"/>
      <c r="D140" s="108">
        <f>SUM(D141,D143,D145)</f>
        <v>0</v>
      </c>
      <c r="E140" s="108">
        <f>SUM(E141,E143,E145)</f>
        <v>0</v>
      </c>
      <c r="F140" s="108">
        <f>SUM(F141,F143,F145)</f>
        <v>0</v>
      </c>
      <c r="H140" s="108">
        <f>SUM(H141,H143,H145)</f>
        <v>220</v>
      </c>
      <c r="I140" s="108">
        <f>SUM(I141,I143,I145)</f>
        <v>46</v>
      </c>
      <c r="J140" s="108">
        <f>SUM(J141,J143,J145)</f>
        <v>266</v>
      </c>
      <c r="L140" s="108">
        <f>SUM(L141,L143,L145)</f>
        <v>266</v>
      </c>
      <c r="M140" s="117"/>
    </row>
    <row r="141" spans="2:13" ht="12" customHeight="1">
      <c r="B141" s="108" t="s">
        <v>106</v>
      </c>
      <c r="C141" s="117"/>
      <c r="D141" s="108">
        <f>SUM(D142:D142)</f>
        <v>0</v>
      </c>
      <c r="E141" s="108">
        <f>SUM(E142:E142)</f>
        <v>0</v>
      </c>
      <c r="F141" s="108">
        <f>SUM(D141:E141)</f>
        <v>0</v>
      </c>
      <c r="H141" s="108">
        <f>SUM(H142:H142)</f>
        <v>10</v>
      </c>
      <c r="I141" s="108">
        <f>SUM(I142:I142)</f>
        <v>1</v>
      </c>
      <c r="J141" s="108">
        <f>SUM(H141:I141)</f>
        <v>11</v>
      </c>
      <c r="L141" s="108">
        <f aca="true" t="shared" si="20" ref="L141:L146">SUM(F141,J141)</f>
        <v>11</v>
      </c>
      <c r="M141" s="117"/>
    </row>
    <row r="142" spans="1:13" ht="12" customHeight="1">
      <c r="A142" s="117"/>
      <c r="B142" s="117"/>
      <c r="C142" s="120" t="s">
        <v>182</v>
      </c>
      <c r="D142" s="136">
        <v>0</v>
      </c>
      <c r="E142" s="136">
        <v>0</v>
      </c>
      <c r="F142" s="136">
        <f>SUM(D142:E142)</f>
        <v>0</v>
      </c>
      <c r="G142" s="136"/>
      <c r="H142" s="136">
        <v>10</v>
      </c>
      <c r="I142" s="136">
        <v>1</v>
      </c>
      <c r="J142" s="136">
        <f>SUM(H142:I142)</f>
        <v>11</v>
      </c>
      <c r="K142" s="51"/>
      <c r="L142" s="51">
        <f t="shared" si="20"/>
        <v>11</v>
      </c>
      <c r="M142" s="117"/>
    </row>
    <row r="143" spans="1:13" ht="12" customHeight="1">
      <c r="A143" s="117"/>
      <c r="B143" s="118" t="s">
        <v>134</v>
      </c>
      <c r="C143" s="117"/>
      <c r="D143" s="108">
        <f>SUM(D144:D144)</f>
        <v>0</v>
      </c>
      <c r="E143" s="108">
        <f>SUM(E144:E144)</f>
        <v>0</v>
      </c>
      <c r="F143" s="108">
        <f>SUM(F144:F144)</f>
        <v>0</v>
      </c>
      <c r="H143" s="108">
        <v>123</v>
      </c>
      <c r="I143" s="108">
        <v>28</v>
      </c>
      <c r="J143" s="108">
        <f>SUM(J144:J144)</f>
        <v>151</v>
      </c>
      <c r="L143" s="108">
        <f t="shared" si="20"/>
        <v>151</v>
      </c>
      <c r="M143" s="117"/>
    </row>
    <row r="144" spans="1:13" ht="12" customHeight="1">
      <c r="A144" s="117"/>
      <c r="B144" s="117"/>
      <c r="C144" s="117" t="s">
        <v>183</v>
      </c>
      <c r="D144" s="136">
        <v>0</v>
      </c>
      <c r="E144" s="136">
        <v>0</v>
      </c>
      <c r="F144" s="136">
        <f>SUM(D144:E144)</f>
        <v>0</v>
      </c>
      <c r="G144" s="136"/>
      <c r="H144" s="136">
        <v>123</v>
      </c>
      <c r="I144" s="136">
        <v>28</v>
      </c>
      <c r="J144" s="136">
        <f>SUM(H144:I144)</f>
        <v>151</v>
      </c>
      <c r="K144" s="51"/>
      <c r="L144" s="51">
        <f t="shared" si="20"/>
        <v>151</v>
      </c>
      <c r="M144" s="117"/>
    </row>
    <row r="145" spans="1:13" ht="12" customHeight="1">
      <c r="A145" s="117"/>
      <c r="B145" s="108" t="s">
        <v>135</v>
      </c>
      <c r="C145" s="117"/>
      <c r="D145" s="108">
        <f>SUM(D146)</f>
        <v>0</v>
      </c>
      <c r="E145" s="108">
        <f>SUM(E146)</f>
        <v>0</v>
      </c>
      <c r="F145" s="108">
        <f>SUM(D145:E145)</f>
        <v>0</v>
      </c>
      <c r="H145" s="108">
        <f>SUM(H146)</f>
        <v>87</v>
      </c>
      <c r="I145" s="108">
        <f>SUM(I146)</f>
        <v>17</v>
      </c>
      <c r="J145" s="108">
        <f>SUM(H145:I145)</f>
        <v>104</v>
      </c>
      <c r="L145" s="108">
        <f t="shared" si="20"/>
        <v>104</v>
      </c>
      <c r="M145" s="118"/>
    </row>
    <row r="146" spans="1:13" ht="12" customHeight="1">
      <c r="A146" s="117"/>
      <c r="B146" s="117"/>
      <c r="C146" s="117" t="s">
        <v>183</v>
      </c>
      <c r="D146" s="136">
        <v>0</v>
      </c>
      <c r="E146" s="136">
        <v>0</v>
      </c>
      <c r="F146" s="136">
        <f>SUM(D146:E146)</f>
        <v>0</v>
      </c>
      <c r="G146" s="136"/>
      <c r="H146" s="136">
        <v>87</v>
      </c>
      <c r="I146" s="136">
        <v>17</v>
      </c>
      <c r="J146" s="136">
        <f>SUM(H146:I146)</f>
        <v>104</v>
      </c>
      <c r="K146" s="51"/>
      <c r="L146" s="51">
        <f t="shared" si="20"/>
        <v>104</v>
      </c>
      <c r="M146" s="117"/>
    </row>
    <row r="147" spans="1:13" ht="12" customHeight="1">
      <c r="A147" s="117"/>
      <c r="B147" s="117"/>
      <c r="C147" s="117"/>
      <c r="M147" s="117"/>
    </row>
    <row r="148" spans="1:13" ht="12" customHeight="1">
      <c r="A148" s="108" t="s">
        <v>58</v>
      </c>
      <c r="C148" s="117"/>
      <c r="D148" s="108">
        <f>SUM(D149,D151,D154)</f>
        <v>987</v>
      </c>
      <c r="E148" s="108">
        <f>SUM(E149,E151,E154)</f>
        <v>834</v>
      </c>
      <c r="F148" s="108">
        <f>SUM(F149,F151,F154)</f>
        <v>1821</v>
      </c>
      <c r="H148" s="108">
        <f>SUM(H149,H151,H154)</f>
        <v>2917</v>
      </c>
      <c r="I148" s="108">
        <f>SUM(I149,I151,I154)</f>
        <v>2008</v>
      </c>
      <c r="J148" s="108">
        <f>SUM(J149,J151,J154)</f>
        <v>4925</v>
      </c>
      <c r="L148" s="108">
        <f>SUM(L149,L151,L154)</f>
        <v>6746</v>
      </c>
      <c r="M148" s="117"/>
    </row>
    <row r="149" spans="2:12" ht="12" customHeight="1">
      <c r="B149" s="108" t="s">
        <v>106</v>
      </c>
      <c r="C149" s="117"/>
      <c r="D149" s="108">
        <f>SUM(D150:D150)</f>
        <v>987</v>
      </c>
      <c r="E149" s="108">
        <f>SUM(E150:E150)</f>
        <v>834</v>
      </c>
      <c r="F149" s="108">
        <f>SUM(F150:F150)</f>
        <v>1821</v>
      </c>
      <c r="H149" s="108">
        <f>SUM(H150:H150)</f>
        <v>2913</v>
      </c>
      <c r="I149" s="108">
        <f>SUM(I150:I150)</f>
        <v>2007</v>
      </c>
      <c r="J149" s="108">
        <f>SUM(H149:I149)</f>
        <v>4920</v>
      </c>
      <c r="L149" s="108">
        <f aca="true" t="shared" si="21" ref="L149:L156">SUM(F149,J149)</f>
        <v>6741</v>
      </c>
    </row>
    <row r="150" spans="1:13" ht="12" customHeight="1">
      <c r="A150" s="117"/>
      <c r="B150" s="117"/>
      <c r="C150" s="117" t="s">
        <v>184</v>
      </c>
      <c r="D150" s="51">
        <v>987</v>
      </c>
      <c r="E150" s="51">
        <v>834</v>
      </c>
      <c r="F150" s="51">
        <f>SUM(D150:E150)</f>
        <v>1821</v>
      </c>
      <c r="G150" s="51"/>
      <c r="H150" s="51">
        <v>2913</v>
      </c>
      <c r="I150" s="51">
        <v>2007</v>
      </c>
      <c r="J150" s="51">
        <f>SUM(H150:I150)</f>
        <v>4920</v>
      </c>
      <c r="K150" s="51"/>
      <c r="L150" s="51">
        <f t="shared" si="21"/>
        <v>6741</v>
      </c>
      <c r="M150" s="117"/>
    </row>
    <row r="151" spans="1:13" ht="12" customHeight="1">
      <c r="A151" s="117"/>
      <c r="B151" s="118" t="s">
        <v>134</v>
      </c>
      <c r="C151" s="116"/>
      <c r="D151" s="108">
        <f>SUM(D152:D153)</f>
        <v>0</v>
      </c>
      <c r="E151" s="108">
        <f>SUM(E152:E153)</f>
        <v>0</v>
      </c>
      <c r="F151" s="108">
        <f>SUM(F152:F153)</f>
        <v>0</v>
      </c>
      <c r="H151" s="108">
        <f>SUM(H152:H153)</f>
        <v>2</v>
      </c>
      <c r="I151" s="108">
        <f>SUM(I152:I153)</f>
        <v>0</v>
      </c>
      <c r="J151" s="108">
        <f>SUM(J152:J153)</f>
        <v>2</v>
      </c>
      <c r="L151" s="108">
        <f t="shared" si="21"/>
        <v>2</v>
      </c>
      <c r="M151" s="117"/>
    </row>
    <row r="152" spans="1:13" ht="12" customHeight="1">
      <c r="A152" s="117"/>
      <c r="B152" s="118"/>
      <c r="C152" s="116" t="s">
        <v>186</v>
      </c>
      <c r="D152" s="136">
        <v>0</v>
      </c>
      <c r="E152" s="136">
        <v>0</v>
      </c>
      <c r="F152" s="136">
        <f>SUM(D152:E152)</f>
        <v>0</v>
      </c>
      <c r="G152" s="136"/>
      <c r="H152" s="136">
        <v>1</v>
      </c>
      <c r="I152" s="136">
        <v>0</v>
      </c>
      <c r="J152" s="136">
        <f>SUM(H152:I152)</f>
        <v>1</v>
      </c>
      <c r="L152" s="108">
        <f t="shared" si="21"/>
        <v>1</v>
      </c>
      <c r="M152" s="117"/>
    </row>
    <row r="153" spans="1:21" ht="12" customHeight="1">
      <c r="A153" s="117"/>
      <c r="B153" s="118"/>
      <c r="C153" s="131" t="s">
        <v>187</v>
      </c>
      <c r="D153" s="136">
        <v>0</v>
      </c>
      <c r="E153" s="136">
        <v>0</v>
      </c>
      <c r="F153" s="136">
        <f>SUM(D153:E153)</f>
        <v>0</v>
      </c>
      <c r="G153" s="136"/>
      <c r="H153" s="136">
        <v>1</v>
      </c>
      <c r="I153" s="136">
        <v>0</v>
      </c>
      <c r="J153" s="136">
        <f>SUM(H153:I153)</f>
        <v>1</v>
      </c>
      <c r="K153" s="51"/>
      <c r="L153" s="51">
        <f t="shared" si="21"/>
        <v>1</v>
      </c>
      <c r="M153" s="117"/>
      <c r="N153" s="136"/>
      <c r="O153" s="136"/>
      <c r="P153" s="136"/>
      <c r="Q153" s="136"/>
      <c r="R153" s="136"/>
      <c r="S153" s="136"/>
      <c r="T153" s="136"/>
      <c r="U153" s="136"/>
    </row>
    <row r="154" spans="1:13" ht="12" customHeight="1">
      <c r="A154" s="117"/>
      <c r="B154" s="108" t="s">
        <v>135</v>
      </c>
      <c r="C154" s="117"/>
      <c r="D154" s="108">
        <f>SUM(D155:D156)</f>
        <v>0</v>
      </c>
      <c r="E154" s="108">
        <f>SUM(E155:E156)</f>
        <v>0</v>
      </c>
      <c r="F154" s="108">
        <f>SUM(F155:F156)</f>
        <v>0</v>
      </c>
      <c r="H154" s="108">
        <f>SUM(H155:H156)</f>
        <v>2</v>
      </c>
      <c r="I154" s="108">
        <f>SUM(I155:I156)</f>
        <v>1</v>
      </c>
      <c r="J154" s="108">
        <f>SUM(J155:J156)</f>
        <v>3</v>
      </c>
      <c r="L154" s="108">
        <f t="shared" si="21"/>
        <v>3</v>
      </c>
      <c r="M154" s="117"/>
    </row>
    <row r="155" spans="1:13" ht="12" customHeight="1">
      <c r="A155" s="117"/>
      <c r="B155" s="117"/>
      <c r="C155" s="120" t="s">
        <v>185</v>
      </c>
      <c r="D155" s="136">
        <v>0</v>
      </c>
      <c r="E155" s="136">
        <v>0</v>
      </c>
      <c r="F155" s="136">
        <f>SUM(D155:E155)</f>
        <v>0</v>
      </c>
      <c r="G155" s="136"/>
      <c r="H155" s="136">
        <v>1</v>
      </c>
      <c r="I155" s="136">
        <v>0</v>
      </c>
      <c r="J155" s="136">
        <f>SUM(H155:I155)</f>
        <v>1</v>
      </c>
      <c r="K155" s="51"/>
      <c r="L155" s="51">
        <f t="shared" si="21"/>
        <v>1</v>
      </c>
      <c r="M155" s="117"/>
    </row>
    <row r="156" spans="1:13" ht="12" customHeight="1">
      <c r="A156" s="117"/>
      <c r="B156" s="117"/>
      <c r="C156" s="120" t="s">
        <v>186</v>
      </c>
      <c r="D156" s="136">
        <v>0</v>
      </c>
      <c r="E156" s="136">
        <v>0</v>
      </c>
      <c r="F156" s="136">
        <f>SUM(D156:E156)</f>
        <v>0</v>
      </c>
      <c r="G156" s="136"/>
      <c r="H156" s="136">
        <v>1</v>
      </c>
      <c r="I156" s="136">
        <v>1</v>
      </c>
      <c r="J156" s="136">
        <f>SUM(H156:I156)</f>
        <v>2</v>
      </c>
      <c r="K156" s="51"/>
      <c r="L156" s="51">
        <f t="shared" si="21"/>
        <v>2</v>
      </c>
      <c r="M156" s="117"/>
    </row>
    <row r="157" spans="1:13" ht="12" customHeight="1">
      <c r="A157" s="117"/>
      <c r="B157" s="117"/>
      <c r="C157" s="117"/>
      <c r="M157" s="117"/>
    </row>
    <row r="158" spans="1:13" ht="12" customHeight="1">
      <c r="A158" s="118" t="s">
        <v>71</v>
      </c>
      <c r="C158" s="117"/>
      <c r="D158" s="108">
        <f>SUM(D159,D161)</f>
        <v>0</v>
      </c>
      <c r="E158" s="108">
        <f>SUM(E159,E161)</f>
        <v>0</v>
      </c>
      <c r="F158" s="108">
        <f>SUM(F159,F161)</f>
        <v>0</v>
      </c>
      <c r="H158" s="108">
        <f>SUM(H159,H161)</f>
        <v>7</v>
      </c>
      <c r="I158" s="108">
        <f>SUM(I159,I161)</f>
        <v>5</v>
      </c>
      <c r="J158" s="108">
        <f>SUM(J159,J161)</f>
        <v>12</v>
      </c>
      <c r="L158" s="108">
        <f>SUM(L159,L161)</f>
        <v>12</v>
      </c>
      <c r="M158" s="117"/>
    </row>
    <row r="159" spans="1:13" ht="12" customHeight="1">
      <c r="A159" s="118"/>
      <c r="B159" s="108" t="s">
        <v>106</v>
      </c>
      <c r="C159" s="117"/>
      <c r="D159" s="108">
        <f>SUM(D160:D160)</f>
        <v>0</v>
      </c>
      <c r="E159" s="108">
        <f>SUM(E160:E160)</f>
        <v>0</v>
      </c>
      <c r="F159" s="108">
        <f>SUM(F160:F160)</f>
        <v>0</v>
      </c>
      <c r="H159" s="108">
        <f>SUM(H160:H160)</f>
        <v>1</v>
      </c>
      <c r="I159" s="108">
        <f>SUM(I160:I160)</f>
        <v>0</v>
      </c>
      <c r="J159" s="108">
        <f>SUM(J160:J160)</f>
        <v>1</v>
      </c>
      <c r="L159" s="108">
        <f>SUM(F159,J159)</f>
        <v>1</v>
      </c>
      <c r="M159" s="117"/>
    </row>
    <row r="160" spans="1:13" ht="12" customHeight="1">
      <c r="A160" s="118"/>
      <c r="C160" s="120" t="s">
        <v>188</v>
      </c>
      <c r="D160" s="136">
        <v>0</v>
      </c>
      <c r="E160" s="136">
        <v>0</v>
      </c>
      <c r="F160" s="136">
        <f>SUM(D160:E160)</f>
        <v>0</v>
      </c>
      <c r="G160" s="136"/>
      <c r="H160" s="136">
        <v>1</v>
      </c>
      <c r="I160" s="136">
        <v>0</v>
      </c>
      <c r="J160" s="136">
        <f>SUM(H160:I160)</f>
        <v>1</v>
      </c>
      <c r="K160" s="51"/>
      <c r="L160" s="51">
        <f>SUM(F160,J160)</f>
        <v>1</v>
      </c>
      <c r="M160" s="117"/>
    </row>
    <row r="161" spans="1:13" ht="12" customHeight="1">
      <c r="A161" s="117"/>
      <c r="B161" s="108" t="s">
        <v>135</v>
      </c>
      <c r="C161" s="117"/>
      <c r="D161" s="108">
        <f>SUM(D162)</f>
        <v>0</v>
      </c>
      <c r="E161" s="108">
        <f>SUM(E162)</f>
        <v>0</v>
      </c>
      <c r="F161" s="108">
        <f>SUM(F162)</f>
        <v>0</v>
      </c>
      <c r="H161" s="108">
        <f>SUM(H162)</f>
        <v>6</v>
      </c>
      <c r="I161" s="108">
        <f>SUM(I162)</f>
        <v>5</v>
      </c>
      <c r="J161" s="108">
        <f>SUM(H161:I161)</f>
        <v>11</v>
      </c>
      <c r="L161" s="108">
        <f>SUM(F161,J161)</f>
        <v>11</v>
      </c>
      <c r="M161" s="117"/>
    </row>
    <row r="162" spans="1:13" ht="12" customHeight="1">
      <c r="A162" s="117"/>
      <c r="C162" s="120" t="s">
        <v>189</v>
      </c>
      <c r="D162" s="136">
        <v>0</v>
      </c>
      <c r="E162" s="136">
        <v>0</v>
      </c>
      <c r="F162" s="136">
        <f>SUM(D162:E162)</f>
        <v>0</v>
      </c>
      <c r="G162" s="136"/>
      <c r="H162" s="136">
        <v>6</v>
      </c>
      <c r="I162" s="136">
        <v>5</v>
      </c>
      <c r="J162" s="136">
        <f>SUM(H162:I162)</f>
        <v>11</v>
      </c>
      <c r="K162" s="51"/>
      <c r="L162" s="51">
        <f>SUM(F162,J162)</f>
        <v>11</v>
      </c>
      <c r="M162" s="117"/>
    </row>
    <row r="163" spans="1:13" ht="12" customHeight="1">
      <c r="A163" s="117"/>
      <c r="C163" s="116"/>
      <c r="M163" s="116"/>
    </row>
    <row r="164" spans="1:13" ht="12" customHeight="1">
      <c r="A164" s="108" t="s">
        <v>67</v>
      </c>
      <c r="C164" s="117"/>
      <c r="D164" s="108">
        <f>SUM(D165,D169)</f>
        <v>0</v>
      </c>
      <c r="E164" s="108">
        <f>SUM(E165,E169)</f>
        <v>0</v>
      </c>
      <c r="F164" s="108">
        <f>SUM(F165,F169)</f>
        <v>0</v>
      </c>
      <c r="H164" s="108">
        <f>SUM(H165,H169)</f>
        <v>5</v>
      </c>
      <c r="I164" s="108">
        <f>SUM(I165,I169)</f>
        <v>17</v>
      </c>
      <c r="J164" s="108">
        <f>SUM(J165,J169)</f>
        <v>22</v>
      </c>
      <c r="L164" s="108">
        <f>SUM(L165,L169)</f>
        <v>22</v>
      </c>
      <c r="M164" s="117"/>
    </row>
    <row r="165" spans="2:13" ht="12" customHeight="1">
      <c r="B165" s="108" t="s">
        <v>106</v>
      </c>
      <c r="C165" s="117"/>
      <c r="D165" s="108">
        <f>SUM(D166:D168)</f>
        <v>0</v>
      </c>
      <c r="E165" s="108">
        <f>SUM(E166:E168)</f>
        <v>0</v>
      </c>
      <c r="F165" s="108">
        <f>SUM(F166:F168)</f>
        <v>0</v>
      </c>
      <c r="H165" s="108">
        <f>SUM(H166:H168)</f>
        <v>0</v>
      </c>
      <c r="I165" s="108">
        <f>SUM(I166:I168)</f>
        <v>4</v>
      </c>
      <c r="J165" s="108">
        <f>SUM(J166:J168)</f>
        <v>4</v>
      </c>
      <c r="L165" s="108">
        <f aca="true" t="shared" si="22" ref="L165:L170">SUM(F165,J165)</f>
        <v>4</v>
      </c>
      <c r="M165" s="117"/>
    </row>
    <row r="166" spans="1:13" ht="12" customHeight="1">
      <c r="A166" s="117"/>
      <c r="B166" s="117"/>
      <c r="C166" s="136" t="s">
        <v>190</v>
      </c>
      <c r="D166" s="136">
        <v>0</v>
      </c>
      <c r="E166" s="136">
        <v>0</v>
      </c>
      <c r="F166" s="136">
        <f>SUM(D166:E166)</f>
        <v>0</v>
      </c>
      <c r="G166" s="136"/>
      <c r="H166" s="136">
        <v>0</v>
      </c>
      <c r="I166" s="136">
        <v>1</v>
      </c>
      <c r="J166" s="136">
        <f>SUM(H166:I166)</f>
        <v>1</v>
      </c>
      <c r="K166" s="51"/>
      <c r="L166" s="51">
        <f t="shared" si="22"/>
        <v>1</v>
      </c>
      <c r="M166" s="117"/>
    </row>
    <row r="167" spans="1:13" ht="12" customHeight="1">
      <c r="A167" s="117"/>
      <c r="B167" s="117"/>
      <c r="C167" s="136" t="s">
        <v>301</v>
      </c>
      <c r="D167" s="136">
        <v>0</v>
      </c>
      <c r="E167" s="136">
        <v>0</v>
      </c>
      <c r="F167" s="136">
        <f>SUM(D167:E167)</f>
        <v>0</v>
      </c>
      <c r="G167" s="136"/>
      <c r="H167" s="136">
        <v>0</v>
      </c>
      <c r="I167" s="136">
        <v>1</v>
      </c>
      <c r="J167" s="136">
        <f>SUM(H167:I167)</f>
        <v>1</v>
      </c>
      <c r="K167" s="51"/>
      <c r="L167" s="51">
        <f t="shared" si="22"/>
        <v>1</v>
      </c>
      <c r="M167" s="117"/>
    </row>
    <row r="168" spans="1:13" ht="12" customHeight="1">
      <c r="A168" s="117"/>
      <c r="B168" s="117"/>
      <c r="C168" s="136" t="s">
        <v>302</v>
      </c>
      <c r="D168" s="136">
        <v>0</v>
      </c>
      <c r="E168" s="136">
        <v>0</v>
      </c>
      <c r="F168" s="136">
        <f>SUM(D168:E168)</f>
        <v>0</v>
      </c>
      <c r="G168" s="136"/>
      <c r="H168" s="136">
        <v>0</v>
      </c>
      <c r="I168" s="136">
        <v>2</v>
      </c>
      <c r="J168" s="136">
        <f>SUM(H168:I168)</f>
        <v>2</v>
      </c>
      <c r="K168" s="51"/>
      <c r="L168" s="51">
        <f t="shared" si="22"/>
        <v>2</v>
      </c>
      <c r="M168" s="117"/>
    </row>
    <row r="169" spans="1:21" ht="12" customHeight="1">
      <c r="A169" s="117"/>
      <c r="B169" s="108" t="s">
        <v>135</v>
      </c>
      <c r="C169" s="117"/>
      <c r="D169" s="108">
        <f>SUM(D170)</f>
        <v>0</v>
      </c>
      <c r="E169" s="108">
        <f>SUM(E170)</f>
        <v>0</v>
      </c>
      <c r="F169" s="108">
        <f>SUM(F170)</f>
        <v>0</v>
      </c>
      <c r="H169" s="108">
        <f>SUM(H170)</f>
        <v>5</v>
      </c>
      <c r="I169" s="108">
        <f>SUM(I170)</f>
        <v>13</v>
      </c>
      <c r="J169" s="108">
        <f>SUM(J170)</f>
        <v>18</v>
      </c>
      <c r="L169" s="108">
        <f t="shared" si="22"/>
        <v>18</v>
      </c>
      <c r="M169" s="117"/>
      <c r="N169" s="136"/>
      <c r="O169" s="136"/>
      <c r="P169" s="136"/>
      <c r="Q169" s="136"/>
      <c r="R169" s="136"/>
      <c r="S169" s="136"/>
      <c r="T169" s="136"/>
      <c r="U169" s="136"/>
    </row>
    <row r="170" spans="1:21" ht="12" customHeight="1">
      <c r="A170" s="117"/>
      <c r="B170" s="117"/>
      <c r="C170" s="120" t="s">
        <v>191</v>
      </c>
      <c r="D170" s="136">
        <v>0</v>
      </c>
      <c r="E170" s="136">
        <v>0</v>
      </c>
      <c r="F170" s="136">
        <f>SUM(D170:E170)</f>
        <v>0</v>
      </c>
      <c r="G170" s="136"/>
      <c r="H170" s="136">
        <v>5</v>
      </c>
      <c r="I170" s="136">
        <v>13</v>
      </c>
      <c r="J170" s="136">
        <f>SUM(H170:I170)</f>
        <v>18</v>
      </c>
      <c r="K170" s="51"/>
      <c r="L170" s="51">
        <f t="shared" si="22"/>
        <v>18</v>
      </c>
      <c r="M170" s="117"/>
      <c r="N170" s="136"/>
      <c r="O170" s="136"/>
      <c r="P170" s="136"/>
      <c r="Q170" s="136"/>
      <c r="R170" s="136"/>
      <c r="S170" s="136"/>
      <c r="T170" s="136"/>
      <c r="U170" s="136"/>
    </row>
    <row r="171" spans="1:13" ht="12" customHeight="1">
      <c r="A171" s="117"/>
      <c r="B171" s="117"/>
      <c r="C171" s="117"/>
      <c r="M171" s="117"/>
    </row>
    <row r="172" spans="1:13" ht="12" customHeight="1">
      <c r="A172" s="108" t="s">
        <v>73</v>
      </c>
      <c r="C172" s="117"/>
      <c r="D172" s="108">
        <f>SUM(D173,D178)</f>
        <v>0</v>
      </c>
      <c r="E172" s="108">
        <f>SUM(E173,E178)</f>
        <v>0</v>
      </c>
      <c r="F172" s="108">
        <f>SUM(F173,F178)</f>
        <v>0</v>
      </c>
      <c r="H172" s="108">
        <f>SUM(H173,H178)</f>
        <v>9</v>
      </c>
      <c r="I172" s="108">
        <f>SUM(I173,I178)</f>
        <v>21</v>
      </c>
      <c r="J172" s="108">
        <f>SUM(J173,J178)</f>
        <v>30</v>
      </c>
      <c r="L172" s="108">
        <f>SUM(L173,L178)</f>
        <v>30</v>
      </c>
      <c r="M172" s="117"/>
    </row>
    <row r="173" spans="1:13" ht="12" customHeight="1">
      <c r="A173" s="117"/>
      <c r="B173" s="118" t="s">
        <v>134</v>
      </c>
      <c r="C173" s="117"/>
      <c r="D173" s="108">
        <f>SUM(D174:D177)</f>
        <v>0</v>
      </c>
      <c r="E173" s="108">
        <f>SUM(E174:E177)</f>
        <v>0</v>
      </c>
      <c r="F173" s="108">
        <f>SUM(F174:F177)</f>
        <v>0</v>
      </c>
      <c r="H173" s="108">
        <f>SUM(H174:H177)</f>
        <v>2</v>
      </c>
      <c r="I173" s="108">
        <f>SUM(I174:I177)</f>
        <v>3</v>
      </c>
      <c r="J173" s="108">
        <f>SUM(J174:J177)</f>
        <v>5</v>
      </c>
      <c r="L173" s="108">
        <f>SUM(L174:L177)</f>
        <v>5</v>
      </c>
      <c r="M173" s="117"/>
    </row>
    <row r="174" spans="1:21" ht="12" customHeight="1">
      <c r="A174" s="117"/>
      <c r="B174" s="117"/>
      <c r="C174" s="131" t="s">
        <v>192</v>
      </c>
      <c r="D174" s="136">
        <v>0</v>
      </c>
      <c r="E174" s="136">
        <v>0</v>
      </c>
      <c r="F174" s="136">
        <f>SUM(D174:E174)</f>
        <v>0</v>
      </c>
      <c r="G174" s="136"/>
      <c r="H174" s="136">
        <v>1</v>
      </c>
      <c r="I174" s="136">
        <v>0</v>
      </c>
      <c r="J174" s="136">
        <f>SUM(H174:I174)</f>
        <v>1</v>
      </c>
      <c r="K174" s="51"/>
      <c r="L174" s="51">
        <f aca="true" t="shared" si="23" ref="L174:L179">SUM(F174,J174)</f>
        <v>1</v>
      </c>
      <c r="M174" s="117"/>
      <c r="N174" s="136"/>
      <c r="O174" s="136"/>
      <c r="P174" s="136"/>
      <c r="Q174" s="136"/>
      <c r="R174" s="136"/>
      <c r="S174" s="136"/>
      <c r="T174" s="136"/>
      <c r="U174" s="136"/>
    </row>
    <row r="175" spans="1:21" ht="12" customHeight="1">
      <c r="A175" s="117"/>
      <c r="B175" s="117"/>
      <c r="C175" s="131" t="s">
        <v>193</v>
      </c>
      <c r="D175" s="136">
        <v>0</v>
      </c>
      <c r="E175" s="136">
        <v>0</v>
      </c>
      <c r="F175" s="136">
        <f>SUM(D175:E175)</f>
        <v>0</v>
      </c>
      <c r="G175" s="136"/>
      <c r="H175" s="136">
        <v>0</v>
      </c>
      <c r="I175" s="136">
        <v>1</v>
      </c>
      <c r="J175" s="136">
        <f>SUM(H175:I175)</f>
        <v>1</v>
      </c>
      <c r="K175" s="51"/>
      <c r="L175" s="51">
        <f t="shared" si="23"/>
        <v>1</v>
      </c>
      <c r="M175" s="117"/>
      <c r="N175" s="136"/>
      <c r="O175" s="136"/>
      <c r="P175" s="136"/>
      <c r="Q175" s="136"/>
      <c r="R175" s="136"/>
      <c r="S175" s="136"/>
      <c r="T175" s="136"/>
      <c r="U175" s="136"/>
    </row>
    <row r="176" spans="1:13" ht="12" customHeight="1">
      <c r="A176" s="117"/>
      <c r="B176" s="117"/>
      <c r="C176" s="131" t="s">
        <v>194</v>
      </c>
      <c r="D176" s="136">
        <v>0</v>
      </c>
      <c r="E176" s="136">
        <v>0</v>
      </c>
      <c r="F176" s="136">
        <f>SUM(D176:E176)</f>
        <v>0</v>
      </c>
      <c r="G176" s="136"/>
      <c r="H176" s="136">
        <v>0</v>
      </c>
      <c r="I176" s="136">
        <v>2</v>
      </c>
      <c r="J176" s="136">
        <f>SUM(H176:I176)</f>
        <v>2</v>
      </c>
      <c r="K176" s="51"/>
      <c r="L176" s="51">
        <f t="shared" si="23"/>
        <v>2</v>
      </c>
      <c r="M176" s="117"/>
    </row>
    <row r="177" spans="1:13" ht="12" customHeight="1">
      <c r="A177" s="117"/>
      <c r="B177" s="117"/>
      <c r="C177" s="131" t="s">
        <v>195</v>
      </c>
      <c r="D177" s="136">
        <v>0</v>
      </c>
      <c r="E177" s="136">
        <v>0</v>
      </c>
      <c r="F177" s="136">
        <f>SUM(D177:E177)</f>
        <v>0</v>
      </c>
      <c r="G177" s="136"/>
      <c r="H177" s="136">
        <v>1</v>
      </c>
      <c r="I177" s="136">
        <v>0</v>
      </c>
      <c r="J177" s="136">
        <f>SUM(H177:I177)</f>
        <v>1</v>
      </c>
      <c r="K177" s="51"/>
      <c r="L177" s="51">
        <f t="shared" si="23"/>
        <v>1</v>
      </c>
      <c r="M177" s="117"/>
    </row>
    <row r="178" spans="1:13" ht="12" customHeight="1">
      <c r="A178" s="117"/>
      <c r="B178" s="108" t="s">
        <v>135</v>
      </c>
      <c r="C178" s="117"/>
      <c r="D178" s="129">
        <f>SUM(D179)</f>
        <v>0</v>
      </c>
      <c r="E178" s="129">
        <f>SUM(E179)</f>
        <v>0</v>
      </c>
      <c r="F178" s="129">
        <f>SUM(F179)</f>
        <v>0</v>
      </c>
      <c r="G178" s="129"/>
      <c r="H178" s="129">
        <f>SUM(H179)</f>
        <v>7</v>
      </c>
      <c r="I178" s="129">
        <f>SUM(I179)</f>
        <v>18</v>
      </c>
      <c r="J178" s="129">
        <f>SUM(J179)</f>
        <v>25</v>
      </c>
      <c r="L178" s="108">
        <f t="shared" si="23"/>
        <v>25</v>
      </c>
      <c r="M178" s="117"/>
    </row>
    <row r="179" spans="1:13" ht="12" customHeight="1">
      <c r="A179" s="117"/>
      <c r="B179" s="117"/>
      <c r="C179" s="120" t="s">
        <v>74</v>
      </c>
      <c r="D179" s="136">
        <v>0</v>
      </c>
      <c r="E179" s="136">
        <v>0</v>
      </c>
      <c r="F179" s="136">
        <f>SUM(D179:E179)</f>
        <v>0</v>
      </c>
      <c r="G179" s="136"/>
      <c r="H179" s="136">
        <v>7</v>
      </c>
      <c r="I179" s="136">
        <v>18</v>
      </c>
      <c r="J179" s="136">
        <f>SUM(H179:I179)</f>
        <v>25</v>
      </c>
      <c r="K179" s="51"/>
      <c r="L179" s="51">
        <f t="shared" si="23"/>
        <v>25</v>
      </c>
      <c r="M179" s="117"/>
    </row>
    <row r="180" spans="1:13" ht="12" customHeight="1">
      <c r="A180" s="117"/>
      <c r="B180" s="117"/>
      <c r="C180" s="120"/>
      <c r="D180" s="136"/>
      <c r="E180" s="136"/>
      <c r="F180" s="136"/>
      <c r="G180" s="136"/>
      <c r="H180" s="136"/>
      <c r="I180" s="136"/>
      <c r="J180" s="136"/>
      <c r="K180" s="51"/>
      <c r="L180" s="51"/>
      <c r="M180" s="117"/>
    </row>
    <row r="181" spans="1:13" ht="12" customHeight="1">
      <c r="A181" s="117"/>
      <c r="B181" s="117"/>
      <c r="C181" s="120"/>
      <c r="D181" s="136"/>
      <c r="E181" s="136"/>
      <c r="F181" s="136"/>
      <c r="G181" s="136"/>
      <c r="H181" s="136"/>
      <c r="I181" s="136"/>
      <c r="J181" s="136"/>
      <c r="K181" s="51"/>
      <c r="L181" s="51"/>
      <c r="M181" s="117"/>
    </row>
    <row r="182" spans="1:13" ht="12" customHeight="1">
      <c r="A182" s="117"/>
      <c r="B182" s="117"/>
      <c r="C182" s="120"/>
      <c r="D182" s="129"/>
      <c r="E182" s="129"/>
      <c r="F182" s="129"/>
      <c r="G182" s="129"/>
      <c r="H182" s="129"/>
      <c r="I182" s="129"/>
      <c r="J182" s="129"/>
      <c r="M182" s="117"/>
    </row>
    <row r="183" spans="1:12" ht="12" customHeight="1">
      <c r="A183" s="108" t="s">
        <v>19</v>
      </c>
      <c r="C183" s="117"/>
      <c r="D183" s="108">
        <f>SUM(D184,D186,D192)</f>
        <v>2</v>
      </c>
      <c r="E183" s="108">
        <f>SUM(E184,E186,E192)</f>
        <v>6</v>
      </c>
      <c r="F183" s="108">
        <f>SUM(F184,F186,F192)</f>
        <v>8</v>
      </c>
      <c r="H183" s="108">
        <f>SUM(H184,H186,H192)</f>
        <v>33</v>
      </c>
      <c r="I183" s="108">
        <f>SUM(I184,I186,I192)</f>
        <v>31</v>
      </c>
      <c r="J183" s="108">
        <f>SUM(J184,J186,J192)</f>
        <v>64</v>
      </c>
      <c r="L183" s="108">
        <f>SUM(L184,L186,L192)</f>
        <v>72</v>
      </c>
    </row>
    <row r="184" spans="2:21" ht="12" customHeight="1">
      <c r="B184" s="108" t="s">
        <v>106</v>
      </c>
      <c r="C184" s="117"/>
      <c r="D184" s="108">
        <f>SUM(D185:D185)</f>
        <v>2</v>
      </c>
      <c r="E184" s="108">
        <f>SUM(E185:E185)</f>
        <v>6</v>
      </c>
      <c r="F184" s="108">
        <f>SUM(F185:F185)</f>
        <v>8</v>
      </c>
      <c r="H184" s="108">
        <f>SUM(H185:H185)</f>
        <v>1</v>
      </c>
      <c r="I184" s="108">
        <f>SUM(I185:I185)</f>
        <v>4</v>
      </c>
      <c r="J184" s="108">
        <f>SUM(J185:J185)</f>
        <v>5</v>
      </c>
      <c r="L184" s="108">
        <f>SUM(F184,J184)</f>
        <v>13</v>
      </c>
      <c r="M184" s="117"/>
      <c r="N184" s="136"/>
      <c r="O184" s="136"/>
      <c r="P184" s="136"/>
      <c r="Q184" s="136"/>
      <c r="R184" s="136"/>
      <c r="S184" s="136"/>
      <c r="T184" s="136"/>
      <c r="U184" s="136"/>
    </row>
    <row r="185" spans="1:21" ht="12" customHeight="1">
      <c r="A185" s="117"/>
      <c r="B185" s="117"/>
      <c r="C185" s="117" t="s">
        <v>196</v>
      </c>
      <c r="D185" s="136">
        <v>2</v>
      </c>
      <c r="E185" s="136">
        <v>6</v>
      </c>
      <c r="F185" s="136">
        <f>SUM(D185:E185)</f>
        <v>8</v>
      </c>
      <c r="G185" s="136"/>
      <c r="H185" s="136">
        <v>1</v>
      </c>
      <c r="I185" s="136">
        <v>4</v>
      </c>
      <c r="J185" s="136">
        <f>SUM(H185:I185)</f>
        <v>5</v>
      </c>
      <c r="K185" s="51"/>
      <c r="L185" s="51">
        <f>SUM(F185,J185)</f>
        <v>13</v>
      </c>
      <c r="M185" s="117"/>
      <c r="N185" s="136"/>
      <c r="O185" s="136"/>
      <c r="P185" s="136"/>
      <c r="Q185" s="136"/>
      <c r="R185" s="136"/>
      <c r="S185" s="136"/>
      <c r="T185" s="136"/>
      <c r="U185" s="136"/>
    </row>
    <row r="186" spans="1:21" ht="12" customHeight="1">
      <c r="A186" s="117"/>
      <c r="B186" s="118" t="s">
        <v>134</v>
      </c>
      <c r="C186" s="117"/>
      <c r="D186" s="108">
        <f>SUM(D187:D191)</f>
        <v>0</v>
      </c>
      <c r="E186" s="108">
        <f>SUM(E187:E191)</f>
        <v>0</v>
      </c>
      <c r="F186" s="108">
        <f>SUM(F187:F191)</f>
        <v>0</v>
      </c>
      <c r="H186" s="108">
        <f>SUM(H187:H191)</f>
        <v>6</v>
      </c>
      <c r="I186" s="108">
        <f>SUM(I187:I191)</f>
        <v>7</v>
      </c>
      <c r="J186" s="108">
        <f>SUM(J187:J191)</f>
        <v>13</v>
      </c>
      <c r="L186" s="108">
        <f>SUM(L187:L191)</f>
        <v>13</v>
      </c>
      <c r="M186" s="117"/>
      <c r="N186" s="136"/>
      <c r="O186" s="136"/>
      <c r="P186" s="136"/>
      <c r="Q186" s="136"/>
      <c r="R186" s="136"/>
      <c r="S186" s="136"/>
      <c r="T186" s="136"/>
      <c r="U186" s="136"/>
    </row>
    <row r="187" spans="1:21" ht="12" customHeight="1">
      <c r="A187" s="117"/>
      <c r="B187" s="117"/>
      <c r="C187" s="120" t="s">
        <v>197</v>
      </c>
      <c r="D187" s="136">
        <v>0</v>
      </c>
      <c r="E187" s="136">
        <v>0</v>
      </c>
      <c r="F187" s="136">
        <f aca="true" t="shared" si="24" ref="F187:F193">SUM(D187:E187)</f>
        <v>0</v>
      </c>
      <c r="G187" s="136"/>
      <c r="H187" s="136">
        <v>3</v>
      </c>
      <c r="I187" s="136">
        <v>3</v>
      </c>
      <c r="J187" s="136">
        <f aca="true" t="shared" si="25" ref="J187:J193">SUM(H187:I187)</f>
        <v>6</v>
      </c>
      <c r="K187" s="51"/>
      <c r="L187" s="51">
        <f aca="true" t="shared" si="26" ref="L187:L193">SUM(F187,J187)</f>
        <v>6</v>
      </c>
      <c r="M187" s="117"/>
      <c r="N187" s="136"/>
      <c r="O187" s="136"/>
      <c r="P187" s="136"/>
      <c r="Q187" s="136"/>
      <c r="R187" s="136"/>
      <c r="S187" s="136"/>
      <c r="T187" s="136"/>
      <c r="U187" s="136"/>
    </row>
    <row r="188" spans="1:21" ht="12" customHeight="1">
      <c r="A188" s="117"/>
      <c r="B188" s="117"/>
      <c r="C188" s="120" t="s">
        <v>198</v>
      </c>
      <c r="D188" s="136">
        <v>0</v>
      </c>
      <c r="E188" s="136">
        <v>0</v>
      </c>
      <c r="F188" s="136">
        <f t="shared" si="24"/>
        <v>0</v>
      </c>
      <c r="G188" s="136"/>
      <c r="H188" s="136">
        <v>0</v>
      </c>
      <c r="I188" s="136">
        <v>1</v>
      </c>
      <c r="J188" s="136">
        <f t="shared" si="25"/>
        <v>1</v>
      </c>
      <c r="K188" s="51"/>
      <c r="L188" s="51">
        <f t="shared" si="26"/>
        <v>1</v>
      </c>
      <c r="M188" s="121"/>
      <c r="N188" s="136"/>
      <c r="O188" s="136"/>
      <c r="P188" s="136"/>
      <c r="Q188" s="136"/>
      <c r="R188" s="136"/>
      <c r="S188" s="136"/>
      <c r="T188" s="136"/>
      <c r="U188" s="136"/>
    </row>
    <row r="189" spans="1:13" ht="12" customHeight="1">
      <c r="A189" s="117"/>
      <c r="B189" s="117"/>
      <c r="C189" s="120" t="s">
        <v>199</v>
      </c>
      <c r="D189" s="136">
        <v>0</v>
      </c>
      <c r="E189" s="136">
        <v>0</v>
      </c>
      <c r="F189" s="136">
        <f t="shared" si="24"/>
        <v>0</v>
      </c>
      <c r="G189" s="136"/>
      <c r="H189" s="136">
        <v>0</v>
      </c>
      <c r="I189" s="136">
        <v>1</v>
      </c>
      <c r="J189" s="136">
        <f t="shared" si="25"/>
        <v>1</v>
      </c>
      <c r="K189" s="51"/>
      <c r="L189" s="51">
        <f t="shared" si="26"/>
        <v>1</v>
      </c>
      <c r="M189" s="117"/>
    </row>
    <row r="190" spans="1:13" ht="12" customHeight="1">
      <c r="A190" s="117"/>
      <c r="B190" s="117"/>
      <c r="C190" s="120" t="s">
        <v>278</v>
      </c>
      <c r="D190" s="136">
        <v>0</v>
      </c>
      <c r="E190" s="136">
        <v>0</v>
      </c>
      <c r="F190" s="136">
        <f t="shared" si="24"/>
        <v>0</v>
      </c>
      <c r="G190" s="136"/>
      <c r="H190" s="136">
        <v>0</v>
      </c>
      <c r="I190" s="136">
        <v>2</v>
      </c>
      <c r="J190" s="136">
        <f t="shared" si="25"/>
        <v>2</v>
      </c>
      <c r="K190" s="51"/>
      <c r="L190" s="51">
        <f t="shared" si="26"/>
        <v>2</v>
      </c>
      <c r="M190" s="117"/>
    </row>
    <row r="191" spans="1:13" ht="12" customHeight="1">
      <c r="A191" s="117"/>
      <c r="B191" s="117"/>
      <c r="C191" s="131" t="s">
        <v>200</v>
      </c>
      <c r="D191" s="136">
        <v>0</v>
      </c>
      <c r="E191" s="136">
        <v>0</v>
      </c>
      <c r="F191" s="136">
        <f t="shared" si="24"/>
        <v>0</v>
      </c>
      <c r="G191" s="136"/>
      <c r="H191" s="136">
        <v>3</v>
      </c>
      <c r="I191" s="136">
        <v>0</v>
      </c>
      <c r="J191" s="136">
        <f t="shared" si="25"/>
        <v>3</v>
      </c>
      <c r="K191" s="51"/>
      <c r="L191" s="51">
        <f t="shared" si="26"/>
        <v>3</v>
      </c>
      <c r="M191" s="117"/>
    </row>
    <row r="192" spans="1:13" ht="12" customHeight="1">
      <c r="A192" s="117"/>
      <c r="B192" s="108" t="s">
        <v>135</v>
      </c>
      <c r="C192" s="117"/>
      <c r="D192" s="108">
        <f>SUM(D193)</f>
        <v>0</v>
      </c>
      <c r="E192" s="108">
        <f>SUM(E193)</f>
        <v>0</v>
      </c>
      <c r="F192" s="108">
        <f t="shared" si="24"/>
        <v>0</v>
      </c>
      <c r="H192" s="108">
        <f>SUM(H193)</f>
        <v>26</v>
      </c>
      <c r="I192" s="108">
        <f>SUM(I193)</f>
        <v>20</v>
      </c>
      <c r="J192" s="108">
        <f t="shared" si="25"/>
        <v>46</v>
      </c>
      <c r="L192" s="108">
        <f t="shared" si="26"/>
        <v>46</v>
      </c>
      <c r="M192" s="117"/>
    </row>
    <row r="193" spans="1:13" ht="12.75">
      <c r="A193" s="117"/>
      <c r="B193" s="116"/>
      <c r="C193" s="120" t="s">
        <v>201</v>
      </c>
      <c r="D193" s="136">
        <v>0</v>
      </c>
      <c r="E193" s="136">
        <v>0</v>
      </c>
      <c r="F193" s="136">
        <f t="shared" si="24"/>
        <v>0</v>
      </c>
      <c r="G193" s="136"/>
      <c r="H193" s="136">
        <v>26</v>
      </c>
      <c r="I193" s="136">
        <v>20</v>
      </c>
      <c r="J193" s="136">
        <f t="shared" si="25"/>
        <v>46</v>
      </c>
      <c r="K193" s="51"/>
      <c r="L193" s="51">
        <f t="shared" si="26"/>
        <v>46</v>
      </c>
      <c r="M193" s="117"/>
    </row>
    <row r="194" spans="1:13" ht="12" customHeight="1">
      <c r="A194" s="117"/>
      <c r="B194" s="117"/>
      <c r="C194" s="117"/>
      <c r="M194" s="117"/>
    </row>
    <row r="195" spans="1:13" ht="12" customHeight="1">
      <c r="A195" s="108" t="s">
        <v>69</v>
      </c>
      <c r="C195" s="116"/>
      <c r="D195" s="108">
        <f aca="true" t="shared" si="27" ref="D195:F196">SUM(D196)</f>
        <v>8</v>
      </c>
      <c r="E195" s="108">
        <f t="shared" si="27"/>
        <v>39</v>
      </c>
      <c r="F195" s="108">
        <f t="shared" si="27"/>
        <v>47</v>
      </c>
      <c r="H195" s="108">
        <f>SUM(H196)</f>
        <v>0</v>
      </c>
      <c r="I195" s="108">
        <f>SUM(I196)</f>
        <v>11</v>
      </c>
      <c r="J195" s="108">
        <f>SUM(H195:I195)</f>
        <v>11</v>
      </c>
      <c r="L195" s="108">
        <f>SUM(F195,J195)</f>
        <v>58</v>
      </c>
      <c r="M195" s="117"/>
    </row>
    <row r="196" spans="2:13" ht="12" customHeight="1">
      <c r="B196" s="108" t="s">
        <v>106</v>
      </c>
      <c r="C196" s="117"/>
      <c r="D196" s="108">
        <f t="shared" si="27"/>
        <v>8</v>
      </c>
      <c r="E196" s="108">
        <f t="shared" si="27"/>
        <v>39</v>
      </c>
      <c r="F196" s="108">
        <f t="shared" si="27"/>
        <v>47</v>
      </c>
      <c r="H196" s="108">
        <f>SUM(H197)</f>
        <v>0</v>
      </c>
      <c r="I196" s="108">
        <f>SUM(I197)</f>
        <v>11</v>
      </c>
      <c r="J196" s="108">
        <f>SUM(J197)</f>
        <v>11</v>
      </c>
      <c r="L196" s="108">
        <f>SUM(F196,J196)</f>
        <v>58</v>
      </c>
      <c r="M196" s="117"/>
    </row>
    <row r="197" spans="1:13" ht="12" customHeight="1">
      <c r="A197" s="117"/>
      <c r="B197" s="117"/>
      <c r="C197" s="120" t="s">
        <v>202</v>
      </c>
      <c r="D197" s="136">
        <v>8</v>
      </c>
      <c r="E197" s="136">
        <v>39</v>
      </c>
      <c r="F197" s="136">
        <f>SUM(D197:E197)</f>
        <v>47</v>
      </c>
      <c r="G197" s="136"/>
      <c r="H197" s="136">
        <v>0</v>
      </c>
      <c r="I197" s="136">
        <v>11</v>
      </c>
      <c r="J197" s="136">
        <f>SUM(H197:I197)</f>
        <v>11</v>
      </c>
      <c r="K197" s="51"/>
      <c r="L197" s="51">
        <f>SUM(F197,J197)</f>
        <v>58</v>
      </c>
      <c r="M197" s="117"/>
    </row>
    <row r="198" spans="1:13" ht="12" customHeight="1">
      <c r="A198" s="117"/>
      <c r="B198" s="117"/>
      <c r="C198" s="117"/>
      <c r="M198" s="117"/>
    </row>
    <row r="199" spans="1:13" ht="12" customHeight="1">
      <c r="A199" s="118" t="s">
        <v>79</v>
      </c>
      <c r="C199" s="117"/>
      <c r="D199" s="108">
        <f>SUM(D200,D206)</f>
        <v>29</v>
      </c>
      <c r="E199" s="108">
        <f>SUM(E200,E206)</f>
        <v>12</v>
      </c>
      <c r="F199" s="108">
        <f>SUM(F200,F206)</f>
        <v>41</v>
      </c>
      <c r="H199" s="108">
        <f>SUM(H200,H206)</f>
        <v>37</v>
      </c>
      <c r="I199" s="108">
        <f>SUM(I200,I206)</f>
        <v>18</v>
      </c>
      <c r="J199" s="108">
        <f>SUM(J200,J206)</f>
        <v>55</v>
      </c>
      <c r="L199" s="108">
        <f>SUM(L200,L206)</f>
        <v>96</v>
      </c>
      <c r="M199" s="117"/>
    </row>
    <row r="200" spans="2:13" ht="12" customHeight="1">
      <c r="B200" s="108" t="s">
        <v>106</v>
      </c>
      <c r="C200" s="117"/>
      <c r="D200" s="108">
        <f>SUM(D201:D205)</f>
        <v>29</v>
      </c>
      <c r="E200" s="108">
        <f>SUM(E201:E205)</f>
        <v>12</v>
      </c>
      <c r="F200" s="108">
        <f>SUM(F201:F205)</f>
        <v>41</v>
      </c>
      <c r="H200" s="108">
        <f>SUM(H201:H205)</f>
        <v>1</v>
      </c>
      <c r="I200" s="108">
        <f>SUM(I201:I205)</f>
        <v>1</v>
      </c>
      <c r="J200" s="108">
        <f aca="true" t="shared" si="28" ref="J200:J205">SUM(H200:I200)</f>
        <v>2</v>
      </c>
      <c r="L200" s="108">
        <f aca="true" t="shared" si="29" ref="L200:L205">SUM(F200,J200)</f>
        <v>43</v>
      </c>
      <c r="M200" s="117"/>
    </row>
    <row r="201" spans="1:21" ht="12" customHeight="1">
      <c r="A201" s="117"/>
      <c r="B201" s="117"/>
      <c r="C201" s="120" t="s">
        <v>203</v>
      </c>
      <c r="D201" s="136">
        <v>7</v>
      </c>
      <c r="E201" s="136">
        <v>7</v>
      </c>
      <c r="F201" s="136">
        <f>SUM(D201:E201)</f>
        <v>14</v>
      </c>
      <c r="G201" s="136"/>
      <c r="H201" s="136">
        <v>0</v>
      </c>
      <c r="I201" s="136">
        <v>0</v>
      </c>
      <c r="J201" s="136">
        <f t="shared" si="28"/>
        <v>0</v>
      </c>
      <c r="K201" s="51"/>
      <c r="L201" s="51">
        <f t="shared" si="29"/>
        <v>14</v>
      </c>
      <c r="M201" s="117"/>
      <c r="N201" s="136"/>
      <c r="O201" s="136"/>
      <c r="P201" s="136"/>
      <c r="Q201" s="136"/>
      <c r="R201" s="136"/>
      <c r="S201" s="136"/>
      <c r="T201" s="136"/>
      <c r="U201" s="136"/>
    </row>
    <row r="202" spans="1:21" ht="12" customHeight="1">
      <c r="A202" s="117"/>
      <c r="B202" s="117"/>
      <c r="C202" s="120" t="s">
        <v>204</v>
      </c>
      <c r="D202" s="136">
        <v>15</v>
      </c>
      <c r="E202" s="136">
        <v>1</v>
      </c>
      <c r="F202" s="136">
        <f>SUM(D202:E202)</f>
        <v>16</v>
      </c>
      <c r="G202" s="136"/>
      <c r="H202" s="136">
        <v>0</v>
      </c>
      <c r="I202" s="136">
        <v>0</v>
      </c>
      <c r="J202" s="136">
        <f t="shared" si="28"/>
        <v>0</v>
      </c>
      <c r="K202" s="51"/>
      <c r="L202" s="51">
        <f t="shared" si="29"/>
        <v>16</v>
      </c>
      <c r="M202" s="117"/>
      <c r="N202" s="136"/>
      <c r="O202" s="136"/>
      <c r="P202" s="136"/>
      <c r="Q202" s="136"/>
      <c r="R202" s="136"/>
      <c r="S202" s="136"/>
      <c r="T202" s="136"/>
      <c r="U202" s="136"/>
    </row>
    <row r="203" spans="1:21" ht="12" customHeight="1">
      <c r="A203" s="117"/>
      <c r="B203" s="117"/>
      <c r="C203" s="120" t="s">
        <v>240</v>
      </c>
      <c r="D203" s="136">
        <v>0</v>
      </c>
      <c r="E203" s="136">
        <v>0</v>
      </c>
      <c r="F203" s="136">
        <f>SUM(D203:E203)</f>
        <v>0</v>
      </c>
      <c r="G203" s="136"/>
      <c r="H203" s="136">
        <v>0</v>
      </c>
      <c r="I203" s="136">
        <v>1</v>
      </c>
      <c r="J203" s="136">
        <f t="shared" si="28"/>
        <v>1</v>
      </c>
      <c r="K203" s="51"/>
      <c r="L203" s="51">
        <f t="shared" si="29"/>
        <v>1</v>
      </c>
      <c r="M203" s="117"/>
      <c r="N203" s="136"/>
      <c r="O203" s="136"/>
      <c r="P203" s="136"/>
      <c r="Q203" s="136"/>
      <c r="R203" s="136"/>
      <c r="S203" s="136"/>
      <c r="T203" s="136"/>
      <c r="U203" s="136"/>
    </row>
    <row r="204" spans="1:21" ht="12" customHeight="1">
      <c r="A204" s="117"/>
      <c r="B204" s="117"/>
      <c r="C204" s="120" t="s">
        <v>205</v>
      </c>
      <c r="D204" s="136">
        <v>0</v>
      </c>
      <c r="E204" s="136">
        <v>0</v>
      </c>
      <c r="F204" s="136">
        <f>SUM(D204:E204)</f>
        <v>0</v>
      </c>
      <c r="G204" s="136"/>
      <c r="H204" s="136">
        <v>1</v>
      </c>
      <c r="I204" s="136">
        <v>0</v>
      </c>
      <c r="J204" s="136">
        <f t="shared" si="28"/>
        <v>1</v>
      </c>
      <c r="K204" s="51"/>
      <c r="L204" s="51">
        <f t="shared" si="29"/>
        <v>1</v>
      </c>
      <c r="N204" s="136"/>
      <c r="O204" s="136"/>
      <c r="P204" s="136"/>
      <c r="Q204" s="136"/>
      <c r="R204" s="136"/>
      <c r="S204" s="136"/>
      <c r="T204" s="136"/>
      <c r="U204" s="136"/>
    </row>
    <row r="205" spans="1:21" ht="12" customHeight="1">
      <c r="A205" s="117"/>
      <c r="B205" s="117"/>
      <c r="C205" s="120" t="s">
        <v>206</v>
      </c>
      <c r="D205" s="136">
        <v>7</v>
      </c>
      <c r="E205" s="136">
        <v>4</v>
      </c>
      <c r="F205" s="136">
        <f>SUM(D205:E205)</f>
        <v>11</v>
      </c>
      <c r="G205" s="136"/>
      <c r="H205" s="136">
        <v>0</v>
      </c>
      <c r="I205" s="136">
        <v>0</v>
      </c>
      <c r="J205" s="136">
        <f t="shared" si="28"/>
        <v>0</v>
      </c>
      <c r="K205" s="51"/>
      <c r="L205" s="51">
        <f t="shared" si="29"/>
        <v>11</v>
      </c>
      <c r="M205" s="117"/>
      <c r="N205" s="136"/>
      <c r="O205" s="136"/>
      <c r="P205" s="136"/>
      <c r="Q205" s="136"/>
      <c r="R205" s="136"/>
      <c r="S205" s="136"/>
      <c r="T205" s="136"/>
      <c r="U205" s="136"/>
    </row>
    <row r="206" spans="1:13" ht="12" customHeight="1">
      <c r="A206" s="117"/>
      <c r="B206" s="118" t="s">
        <v>134</v>
      </c>
      <c r="C206" s="117"/>
      <c r="D206" s="108">
        <f>SUM(D207:D209)</f>
        <v>0</v>
      </c>
      <c r="E206" s="108">
        <f>SUM(E207:E209)</f>
        <v>0</v>
      </c>
      <c r="F206" s="108">
        <f>SUM(F207:F209)</f>
        <v>0</v>
      </c>
      <c r="H206" s="108">
        <f>SUM(H207:H209)</f>
        <v>36</v>
      </c>
      <c r="I206" s="108">
        <f>SUM(I207:I209)</f>
        <v>17</v>
      </c>
      <c r="J206" s="108">
        <f>SUM(J207:J209)</f>
        <v>53</v>
      </c>
      <c r="L206" s="108">
        <f>SUM(L207:L209)</f>
        <v>53</v>
      </c>
      <c r="M206" s="117"/>
    </row>
    <row r="207" spans="1:21" ht="12" customHeight="1">
      <c r="A207" s="117"/>
      <c r="B207" s="118"/>
      <c r="C207" s="131" t="s">
        <v>207</v>
      </c>
      <c r="D207" s="136">
        <v>0</v>
      </c>
      <c r="E207" s="136">
        <v>0</v>
      </c>
      <c r="F207" s="136">
        <f>SUM(D207:E207)</f>
        <v>0</v>
      </c>
      <c r="G207" s="136"/>
      <c r="H207" s="136">
        <v>29</v>
      </c>
      <c r="I207" s="136">
        <v>12</v>
      </c>
      <c r="J207" s="136">
        <f>SUM(H207:I207)</f>
        <v>41</v>
      </c>
      <c r="K207" s="51"/>
      <c r="L207" s="51">
        <f>SUM(F207,J207)</f>
        <v>41</v>
      </c>
      <c r="M207" s="117"/>
      <c r="N207" s="136"/>
      <c r="O207" s="136"/>
      <c r="P207" s="136"/>
      <c r="Q207" s="136"/>
      <c r="R207" s="136"/>
      <c r="S207" s="136"/>
      <c r="T207" s="136"/>
      <c r="U207" s="136"/>
    </row>
    <row r="208" spans="1:21" ht="12" customHeight="1">
      <c r="A208" s="117"/>
      <c r="B208" s="117"/>
      <c r="C208" s="131" t="s">
        <v>208</v>
      </c>
      <c r="D208" s="136">
        <v>0</v>
      </c>
      <c r="E208" s="136">
        <v>0</v>
      </c>
      <c r="F208" s="136">
        <f>SUM(D208:E208)</f>
        <v>0</v>
      </c>
      <c r="G208" s="136"/>
      <c r="H208" s="136">
        <v>5</v>
      </c>
      <c r="I208" s="136">
        <v>4</v>
      </c>
      <c r="J208" s="136">
        <f>SUM(H208:I208)</f>
        <v>9</v>
      </c>
      <c r="K208" s="51"/>
      <c r="L208" s="51">
        <f>SUM(F208,J208)</f>
        <v>9</v>
      </c>
      <c r="N208" s="136"/>
      <c r="O208" s="136"/>
      <c r="P208" s="136"/>
      <c r="Q208" s="136"/>
      <c r="R208" s="136"/>
      <c r="S208" s="136"/>
      <c r="T208" s="136"/>
      <c r="U208" s="136"/>
    </row>
    <row r="209" spans="1:21" ht="12" customHeight="1">
      <c r="A209" s="117"/>
      <c r="B209" s="117"/>
      <c r="C209" s="131" t="s">
        <v>209</v>
      </c>
      <c r="D209" s="136">
        <v>0</v>
      </c>
      <c r="E209" s="136">
        <v>0</v>
      </c>
      <c r="F209" s="136">
        <f>SUM(D209:E209)</f>
        <v>0</v>
      </c>
      <c r="G209" s="136"/>
      <c r="H209" s="136">
        <v>2</v>
      </c>
      <c r="I209" s="136">
        <v>1</v>
      </c>
      <c r="J209" s="136">
        <f>SUM(H209:I209)</f>
        <v>3</v>
      </c>
      <c r="K209" s="51"/>
      <c r="L209" s="51">
        <f>SUM(F209,J209)</f>
        <v>3</v>
      </c>
      <c r="N209" s="136"/>
      <c r="O209" s="136"/>
      <c r="P209" s="136"/>
      <c r="Q209" s="136"/>
      <c r="R209" s="136"/>
      <c r="S209" s="136"/>
      <c r="T209" s="136"/>
      <c r="U209" s="136"/>
    </row>
    <row r="210" spans="1:13" ht="12" customHeight="1">
      <c r="A210" s="117"/>
      <c r="B210" s="117"/>
      <c r="C210" s="117"/>
      <c r="M210" s="117"/>
    </row>
    <row r="211" spans="1:13" ht="12" customHeight="1">
      <c r="A211" s="118" t="s">
        <v>83</v>
      </c>
      <c r="C211" s="117"/>
      <c r="D211" s="108">
        <f>SUM(D212,D214)</f>
        <v>8</v>
      </c>
      <c r="E211" s="108">
        <f>SUM(E212,E214)</f>
        <v>2</v>
      </c>
      <c r="F211" s="108">
        <f>SUM(F212,F214)</f>
        <v>10</v>
      </c>
      <c r="H211" s="108">
        <f>SUM(H212,H214)</f>
        <v>3</v>
      </c>
      <c r="I211" s="108">
        <f>SUM(I212,I214)</f>
        <v>2</v>
      </c>
      <c r="J211" s="108">
        <f>SUM(J212,J214)</f>
        <v>5</v>
      </c>
      <c r="L211" s="108">
        <f>SUM(L212,L214)</f>
        <v>15</v>
      </c>
      <c r="M211" s="117"/>
    </row>
    <row r="212" spans="2:13" ht="12" customHeight="1">
      <c r="B212" s="108" t="s">
        <v>106</v>
      </c>
      <c r="C212" s="117"/>
      <c r="D212" s="108">
        <f>SUM(D213:D213)</f>
        <v>8</v>
      </c>
      <c r="E212" s="108">
        <f>SUM(E213:E213)</f>
        <v>2</v>
      </c>
      <c r="F212" s="108">
        <f>SUM(D212:E212)</f>
        <v>10</v>
      </c>
      <c r="H212" s="108">
        <f>SUM(H213:H213)</f>
        <v>0</v>
      </c>
      <c r="I212" s="108">
        <f>SUM(I213:I213)</f>
        <v>0</v>
      </c>
      <c r="J212" s="108">
        <f>SUM(H212:I212)</f>
        <v>0</v>
      </c>
      <c r="L212" s="108">
        <f>SUM(F212,J212)</f>
        <v>10</v>
      </c>
      <c r="M212" s="117"/>
    </row>
    <row r="213" spans="1:21" ht="12" customHeight="1">
      <c r="A213" s="117"/>
      <c r="B213" s="117"/>
      <c r="C213" s="120" t="s">
        <v>210</v>
      </c>
      <c r="D213" s="136">
        <v>8</v>
      </c>
      <c r="E213" s="136">
        <v>2</v>
      </c>
      <c r="F213" s="136">
        <f>SUM(D213:E213)</f>
        <v>10</v>
      </c>
      <c r="G213" s="136"/>
      <c r="H213" s="136">
        <v>0</v>
      </c>
      <c r="I213" s="136">
        <v>0</v>
      </c>
      <c r="J213" s="136">
        <f>SUM(H213:I213)</f>
        <v>0</v>
      </c>
      <c r="K213" s="51"/>
      <c r="L213" s="51">
        <f>SUM(F213,J213)</f>
        <v>10</v>
      </c>
      <c r="M213" s="117"/>
      <c r="N213" s="136"/>
      <c r="O213" s="136"/>
      <c r="P213" s="136"/>
      <c r="Q213" s="136"/>
      <c r="R213" s="136"/>
      <c r="S213" s="136"/>
      <c r="T213" s="136"/>
      <c r="U213" s="136"/>
    </row>
    <row r="214" spans="1:21" ht="12" customHeight="1">
      <c r="A214" s="117"/>
      <c r="B214" s="118" t="s">
        <v>134</v>
      </c>
      <c r="C214" s="117"/>
      <c r="D214" s="108">
        <f>SUM(D215:D216)</f>
        <v>0</v>
      </c>
      <c r="E214" s="108">
        <f>SUM(E215:E216)</f>
        <v>0</v>
      </c>
      <c r="F214" s="108">
        <f>SUM(D214:E214)</f>
        <v>0</v>
      </c>
      <c r="H214" s="108">
        <f>SUM(H215:H216)</f>
        <v>3</v>
      </c>
      <c r="I214" s="108">
        <f>SUM(I215:I216)</f>
        <v>2</v>
      </c>
      <c r="J214" s="108">
        <f>SUM(H214:I214)</f>
        <v>5</v>
      </c>
      <c r="L214" s="108">
        <f>SUM(F214,J214)</f>
        <v>5</v>
      </c>
      <c r="M214" s="117"/>
      <c r="N214" s="136"/>
      <c r="O214" s="136"/>
      <c r="P214" s="136"/>
      <c r="Q214" s="136"/>
      <c r="R214" s="136"/>
      <c r="S214" s="136"/>
      <c r="T214" s="136"/>
      <c r="U214" s="136"/>
    </row>
    <row r="215" spans="1:13" ht="12" customHeight="1">
      <c r="A215" s="117"/>
      <c r="B215" s="117"/>
      <c r="C215" s="120" t="s">
        <v>211</v>
      </c>
      <c r="D215" s="136">
        <v>0</v>
      </c>
      <c r="E215" s="136">
        <v>0</v>
      </c>
      <c r="F215" s="136">
        <f>SUM(D215:E215)</f>
        <v>0</v>
      </c>
      <c r="G215" s="136"/>
      <c r="H215" s="136">
        <v>2</v>
      </c>
      <c r="I215" s="136">
        <v>1</v>
      </c>
      <c r="J215" s="136">
        <f>SUM(H215:I215)</f>
        <v>3</v>
      </c>
      <c r="K215" s="51"/>
      <c r="L215" s="51">
        <f>SUM(F215,J215)</f>
        <v>3</v>
      </c>
      <c r="M215" s="117"/>
    </row>
    <row r="216" spans="1:12" ht="12" customHeight="1">
      <c r="A216" s="117"/>
      <c r="B216" s="117"/>
      <c r="C216" s="120" t="s">
        <v>212</v>
      </c>
      <c r="D216" s="136">
        <v>0</v>
      </c>
      <c r="E216" s="136">
        <v>0</v>
      </c>
      <c r="F216" s="136">
        <f>SUM(D216:E216)</f>
        <v>0</v>
      </c>
      <c r="G216" s="136"/>
      <c r="H216" s="136">
        <v>1</v>
      </c>
      <c r="I216" s="136">
        <v>1</v>
      </c>
      <c r="J216" s="136">
        <f>SUM(H216:I216)</f>
        <v>2</v>
      </c>
      <c r="K216" s="51"/>
      <c r="L216" s="51">
        <f>SUM(F216,J216)</f>
        <v>2</v>
      </c>
    </row>
    <row r="217" spans="1:13" ht="12" customHeight="1">
      <c r="A217" s="116"/>
      <c r="B217" s="116"/>
      <c r="C217" s="116"/>
      <c r="M217" s="116"/>
    </row>
    <row r="218" spans="1:13" ht="12" customHeight="1">
      <c r="A218" s="116"/>
      <c r="B218" s="116"/>
      <c r="C218" s="116"/>
      <c r="M218" s="116"/>
    </row>
    <row r="219" spans="1:13" ht="12" customHeight="1">
      <c r="A219" s="116"/>
      <c r="B219" s="116"/>
      <c r="C219" s="116"/>
      <c r="M219" s="116"/>
    </row>
    <row r="220" spans="1:13" ht="12" customHeight="1">
      <c r="A220" s="116"/>
      <c r="B220" s="116"/>
      <c r="C220" s="116"/>
      <c r="M220" s="116"/>
    </row>
    <row r="221" spans="1:13" ht="12" customHeight="1">
      <c r="A221" s="116"/>
      <c r="B221" s="116"/>
      <c r="C221" s="116"/>
      <c r="M221" s="116"/>
    </row>
    <row r="222" spans="1:13" ht="12" customHeight="1">
      <c r="A222" s="116"/>
      <c r="B222" s="116"/>
      <c r="C222" s="116"/>
      <c r="M222" s="116"/>
    </row>
    <row r="223" spans="1:13" ht="12" customHeight="1">
      <c r="A223" s="116"/>
      <c r="B223" s="116"/>
      <c r="C223" s="116"/>
      <c r="M223" s="116"/>
    </row>
    <row r="224" spans="1:13" ht="12" customHeight="1">
      <c r="A224" s="116"/>
      <c r="B224" s="116"/>
      <c r="C224" s="116"/>
      <c r="M224" s="116"/>
    </row>
    <row r="225" spans="1:13" ht="12" customHeight="1">
      <c r="A225" s="114" t="s">
        <v>332</v>
      </c>
      <c r="C225" s="117"/>
      <c r="D225" s="108">
        <f>SUM(D226,D228)</f>
        <v>3</v>
      </c>
      <c r="E225" s="108">
        <f>SUM(E226,E228)</f>
        <v>10</v>
      </c>
      <c r="F225" s="108">
        <f>SUM(F226,F228)</f>
        <v>13</v>
      </c>
      <c r="H225" s="108">
        <f>SUM(H226,H228)</f>
        <v>5</v>
      </c>
      <c r="I225" s="108">
        <f>SUM(I226,I228)</f>
        <v>15</v>
      </c>
      <c r="J225" s="108">
        <f>SUM(H225:I225)</f>
        <v>20</v>
      </c>
      <c r="L225" s="108">
        <f>SUM(F225,J225)</f>
        <v>33</v>
      </c>
      <c r="M225" s="117"/>
    </row>
    <row r="226" spans="2:13" ht="12" customHeight="1">
      <c r="B226" s="108" t="s">
        <v>106</v>
      </c>
      <c r="C226" s="117"/>
      <c r="D226" s="108">
        <f>SUM(D227)</f>
        <v>3</v>
      </c>
      <c r="E226" s="108">
        <f>SUM(E227)</f>
        <v>10</v>
      </c>
      <c r="F226" s="108">
        <f>SUM(F227)</f>
        <v>13</v>
      </c>
      <c r="H226" s="108">
        <f>SUM(H227)</f>
        <v>2</v>
      </c>
      <c r="I226" s="108">
        <f>SUM(I227)</f>
        <v>7</v>
      </c>
      <c r="J226" s="108">
        <f>SUM(H226:I226)</f>
        <v>9</v>
      </c>
      <c r="L226" s="108">
        <f>SUM(F226,J226)</f>
        <v>22</v>
      </c>
      <c r="M226" s="117"/>
    </row>
    <row r="227" spans="1:21" ht="12" customHeight="1">
      <c r="A227" s="117"/>
      <c r="B227" s="117"/>
      <c r="C227" s="120" t="s">
        <v>213</v>
      </c>
      <c r="D227" s="136">
        <v>3</v>
      </c>
      <c r="E227" s="136">
        <v>10</v>
      </c>
      <c r="F227" s="136">
        <f>SUM(D227:E227)</f>
        <v>13</v>
      </c>
      <c r="G227" s="136"/>
      <c r="H227" s="136">
        <v>2</v>
      </c>
      <c r="I227" s="136">
        <v>7</v>
      </c>
      <c r="J227" s="136">
        <f>SUM(H227:I227)</f>
        <v>9</v>
      </c>
      <c r="K227" s="51"/>
      <c r="L227" s="51">
        <f>SUM(F227,J227)</f>
        <v>22</v>
      </c>
      <c r="M227" s="116"/>
      <c r="N227" s="136"/>
      <c r="O227" s="136"/>
      <c r="P227" s="136"/>
      <c r="Q227" s="136"/>
      <c r="R227" s="136"/>
      <c r="S227" s="136"/>
      <c r="T227" s="136"/>
      <c r="U227" s="136"/>
    </row>
    <row r="228" spans="1:21" ht="12" customHeight="1">
      <c r="A228" s="117"/>
      <c r="B228" s="118" t="s">
        <v>134</v>
      </c>
      <c r="C228" s="117"/>
      <c r="D228" s="108">
        <f>SUM(D229:D233)</f>
        <v>0</v>
      </c>
      <c r="E228" s="108">
        <f>SUM(E229:E233)</f>
        <v>0</v>
      </c>
      <c r="F228" s="108">
        <f>SUM(F229:F233)</f>
        <v>0</v>
      </c>
      <c r="H228" s="108">
        <f>SUM(H229:H233)</f>
        <v>3</v>
      </c>
      <c r="I228" s="108">
        <f>SUM(I229:I233)</f>
        <v>8</v>
      </c>
      <c r="J228" s="108">
        <f>SUM(J229:J233)</f>
        <v>11</v>
      </c>
      <c r="L228" s="108">
        <f>SUM(L229:L233)</f>
        <v>11</v>
      </c>
      <c r="M228" s="117"/>
      <c r="N228" s="136"/>
      <c r="O228" s="136"/>
      <c r="P228" s="136"/>
      <c r="Q228" s="136"/>
      <c r="R228" s="136"/>
      <c r="S228" s="136"/>
      <c r="T228" s="136"/>
      <c r="U228" s="136"/>
    </row>
    <row r="229" spans="1:21" ht="12" customHeight="1">
      <c r="A229" s="117"/>
      <c r="B229" s="117"/>
      <c r="C229" s="120" t="s">
        <v>214</v>
      </c>
      <c r="D229" s="136">
        <v>0</v>
      </c>
      <c r="E229" s="136">
        <v>0</v>
      </c>
      <c r="F229" s="136">
        <f>SUM(D229:E229)</f>
        <v>0</v>
      </c>
      <c r="G229" s="136"/>
      <c r="H229" s="136">
        <v>0</v>
      </c>
      <c r="I229" s="136">
        <v>1</v>
      </c>
      <c r="J229" s="136">
        <f>SUM(H229:I229)</f>
        <v>1</v>
      </c>
      <c r="K229" s="51"/>
      <c r="L229" s="51">
        <f>SUM(F229,J229)</f>
        <v>1</v>
      </c>
      <c r="M229" s="117"/>
      <c r="N229" s="136"/>
      <c r="O229" s="136"/>
      <c r="P229" s="136"/>
      <c r="Q229" s="136"/>
      <c r="R229" s="136"/>
      <c r="S229" s="136"/>
      <c r="T229" s="136"/>
      <c r="U229" s="136"/>
    </row>
    <row r="230" spans="1:21" ht="12" customHeight="1">
      <c r="A230" s="117"/>
      <c r="B230" s="117"/>
      <c r="C230" s="120" t="s">
        <v>215</v>
      </c>
      <c r="D230" s="136">
        <v>0</v>
      </c>
      <c r="E230" s="136">
        <v>0</v>
      </c>
      <c r="F230" s="136">
        <f>SUM(D230:E230)</f>
        <v>0</v>
      </c>
      <c r="G230" s="136"/>
      <c r="H230" s="136">
        <v>1</v>
      </c>
      <c r="I230" s="136">
        <v>0</v>
      </c>
      <c r="J230" s="136">
        <f>SUM(H230:I230)</f>
        <v>1</v>
      </c>
      <c r="K230" s="51"/>
      <c r="L230" s="51">
        <f>SUM(F230,J230)</f>
        <v>1</v>
      </c>
      <c r="N230" s="136"/>
      <c r="O230" s="136"/>
      <c r="P230" s="136"/>
      <c r="Q230" s="136"/>
      <c r="R230" s="136"/>
      <c r="S230" s="136"/>
      <c r="T230" s="136"/>
      <c r="U230" s="136"/>
    </row>
    <row r="231" spans="1:21" ht="12" customHeight="1">
      <c r="A231" s="117"/>
      <c r="B231" s="117"/>
      <c r="C231" s="120" t="s">
        <v>216</v>
      </c>
      <c r="D231" s="136">
        <v>0</v>
      </c>
      <c r="E231" s="136">
        <v>0</v>
      </c>
      <c r="F231" s="136">
        <f>SUM(D231:E231)</f>
        <v>0</v>
      </c>
      <c r="G231" s="136"/>
      <c r="H231" s="136">
        <v>1</v>
      </c>
      <c r="I231" s="136">
        <v>1</v>
      </c>
      <c r="J231" s="136">
        <f>SUM(H231:I231)</f>
        <v>2</v>
      </c>
      <c r="K231" s="51"/>
      <c r="L231" s="51">
        <f>SUM(F231,J231)</f>
        <v>2</v>
      </c>
      <c r="M231" s="117"/>
      <c r="N231" s="136"/>
      <c r="O231" s="136"/>
      <c r="P231" s="136"/>
      <c r="Q231" s="136"/>
      <c r="R231" s="136"/>
      <c r="S231" s="136"/>
      <c r="T231" s="136"/>
      <c r="U231" s="136"/>
    </row>
    <row r="232" spans="1:13" ht="12" customHeight="1">
      <c r="A232" s="117"/>
      <c r="B232" s="117"/>
      <c r="C232" s="120" t="s">
        <v>217</v>
      </c>
      <c r="D232" s="136">
        <v>0</v>
      </c>
      <c r="E232" s="136">
        <v>0</v>
      </c>
      <c r="F232" s="136">
        <f>SUM(D232:E232)</f>
        <v>0</v>
      </c>
      <c r="G232" s="136"/>
      <c r="H232" s="136">
        <v>1</v>
      </c>
      <c r="I232" s="136">
        <v>3</v>
      </c>
      <c r="J232" s="136">
        <f>SUM(H232:I232)</f>
        <v>4</v>
      </c>
      <c r="K232" s="51"/>
      <c r="L232" s="51">
        <f>SUM(F232,J232)</f>
        <v>4</v>
      </c>
      <c r="M232" s="117"/>
    </row>
    <row r="233" spans="1:13" ht="12" customHeight="1">
      <c r="A233" s="117"/>
      <c r="B233" s="117"/>
      <c r="C233" s="120" t="s">
        <v>218</v>
      </c>
      <c r="D233" s="136">
        <v>0</v>
      </c>
      <c r="E233" s="136">
        <v>0</v>
      </c>
      <c r="F233" s="136">
        <f>SUM(D233:E233)</f>
        <v>0</v>
      </c>
      <c r="G233" s="136"/>
      <c r="H233" s="136">
        <v>0</v>
      </c>
      <c r="I233" s="136">
        <v>3</v>
      </c>
      <c r="J233" s="136">
        <f>SUM(H233:I233)</f>
        <v>3</v>
      </c>
      <c r="K233" s="51"/>
      <c r="L233" s="51">
        <f>SUM(F233,J233)</f>
        <v>3</v>
      </c>
      <c r="M233" s="117"/>
    </row>
    <row r="234" spans="1:13" ht="12" customHeight="1">
      <c r="A234" s="116"/>
      <c r="B234" s="116"/>
      <c r="C234" s="116"/>
      <c r="M234" s="116"/>
    </row>
    <row r="235" spans="1:13" ht="12" customHeight="1">
      <c r="A235" s="118" t="s">
        <v>75</v>
      </c>
      <c r="C235" s="117"/>
      <c r="D235" s="108">
        <f>SUM(D236,D242)</f>
        <v>0</v>
      </c>
      <c r="E235" s="108">
        <f>SUM(E236,E242)</f>
        <v>0</v>
      </c>
      <c r="F235" s="108">
        <f>SUM(F236,F242)</f>
        <v>0</v>
      </c>
      <c r="H235" s="108">
        <f>SUM(H236,H242)</f>
        <v>24</v>
      </c>
      <c r="I235" s="108">
        <f>SUM(I236,I242)</f>
        <v>18</v>
      </c>
      <c r="J235" s="108">
        <f>SUM(H235:I235)</f>
        <v>42</v>
      </c>
      <c r="L235" s="108">
        <f aca="true" t="shared" si="30" ref="L235:L243">SUM(F235,J235)</f>
        <v>42</v>
      </c>
      <c r="M235" s="117"/>
    </row>
    <row r="236" spans="2:13" ht="12" customHeight="1">
      <c r="B236" s="118" t="s">
        <v>134</v>
      </c>
      <c r="C236" s="117"/>
      <c r="D236" s="108">
        <f>SUM(D237:D241)</f>
        <v>0</v>
      </c>
      <c r="E236" s="108">
        <f>SUM(E237:E241)</f>
        <v>0</v>
      </c>
      <c r="F236" s="108">
        <f>SUM(F237:F241)</f>
        <v>0</v>
      </c>
      <c r="H236" s="108">
        <f>SUM(H237:H241)</f>
        <v>23</v>
      </c>
      <c r="I236" s="108">
        <f>SUM(I237:I241)</f>
        <v>16</v>
      </c>
      <c r="J236" s="108">
        <f>SUM(J237:J241)</f>
        <v>39</v>
      </c>
      <c r="L236" s="108">
        <f>SUM(L237:L241)</f>
        <v>39</v>
      </c>
      <c r="M236" s="117"/>
    </row>
    <row r="237" spans="1:21" ht="12" customHeight="1">
      <c r="A237" s="117"/>
      <c r="B237" s="117"/>
      <c r="C237" s="120" t="s">
        <v>219</v>
      </c>
      <c r="D237" s="136">
        <v>0</v>
      </c>
      <c r="E237" s="136">
        <v>0</v>
      </c>
      <c r="F237" s="136">
        <f aca="true" t="shared" si="31" ref="F237:F243">SUM(D237:E237)</f>
        <v>0</v>
      </c>
      <c r="G237" s="136"/>
      <c r="H237" s="136">
        <v>2</v>
      </c>
      <c r="I237" s="136">
        <v>4</v>
      </c>
      <c r="J237" s="136">
        <f aca="true" t="shared" si="32" ref="J237:J243">SUM(H237:I237)</f>
        <v>6</v>
      </c>
      <c r="K237" s="51"/>
      <c r="L237" s="51">
        <f t="shared" si="30"/>
        <v>6</v>
      </c>
      <c r="N237" s="136"/>
      <c r="O237" s="136"/>
      <c r="P237" s="136"/>
      <c r="Q237" s="136"/>
      <c r="R237" s="136"/>
      <c r="S237" s="136"/>
      <c r="T237" s="136"/>
      <c r="U237" s="136"/>
    </row>
    <row r="238" spans="1:21" ht="12" customHeight="1">
      <c r="A238" s="117"/>
      <c r="B238" s="117"/>
      <c r="C238" s="120" t="s">
        <v>220</v>
      </c>
      <c r="D238" s="136">
        <v>0</v>
      </c>
      <c r="E238" s="136">
        <v>0</v>
      </c>
      <c r="F238" s="136">
        <f t="shared" si="31"/>
        <v>0</v>
      </c>
      <c r="G238" s="136"/>
      <c r="H238" s="136">
        <v>16</v>
      </c>
      <c r="I238" s="136">
        <v>1</v>
      </c>
      <c r="J238" s="136">
        <f t="shared" si="32"/>
        <v>17</v>
      </c>
      <c r="K238" s="51"/>
      <c r="L238" s="51">
        <f t="shared" si="30"/>
        <v>17</v>
      </c>
      <c r="M238" s="117"/>
      <c r="N238" s="136"/>
      <c r="O238" s="136"/>
      <c r="P238" s="136"/>
      <c r="Q238" s="136"/>
      <c r="R238" s="136"/>
      <c r="S238" s="136"/>
      <c r="T238" s="136"/>
      <c r="U238" s="136"/>
    </row>
    <row r="239" spans="1:21" ht="12" customHeight="1">
      <c r="A239" s="117"/>
      <c r="B239" s="117"/>
      <c r="C239" s="120" t="s">
        <v>221</v>
      </c>
      <c r="D239" s="136">
        <v>0</v>
      </c>
      <c r="E239" s="136">
        <v>0</v>
      </c>
      <c r="F239" s="136">
        <f t="shared" si="31"/>
        <v>0</v>
      </c>
      <c r="G239" s="136"/>
      <c r="H239" s="136">
        <v>4</v>
      </c>
      <c r="I239" s="136">
        <v>7</v>
      </c>
      <c r="J239" s="136">
        <f t="shared" si="32"/>
        <v>11</v>
      </c>
      <c r="K239" s="51"/>
      <c r="L239" s="51">
        <f t="shared" si="30"/>
        <v>11</v>
      </c>
      <c r="M239" s="117"/>
      <c r="N239" s="136"/>
      <c r="O239" s="136"/>
      <c r="P239" s="136"/>
      <c r="Q239" s="136"/>
      <c r="R239" s="136"/>
      <c r="S239" s="136"/>
      <c r="T239" s="136"/>
      <c r="U239" s="136"/>
    </row>
    <row r="240" spans="1:21" ht="12" customHeight="1">
      <c r="A240" s="117"/>
      <c r="B240" s="117"/>
      <c r="C240" s="120" t="s">
        <v>222</v>
      </c>
      <c r="D240" s="136">
        <v>0</v>
      </c>
      <c r="E240" s="136">
        <v>0</v>
      </c>
      <c r="F240" s="136">
        <f t="shared" si="31"/>
        <v>0</v>
      </c>
      <c r="G240" s="136"/>
      <c r="H240" s="136">
        <v>0</v>
      </c>
      <c r="I240" s="136">
        <v>1</v>
      </c>
      <c r="J240" s="136">
        <f t="shared" si="32"/>
        <v>1</v>
      </c>
      <c r="K240" s="51"/>
      <c r="L240" s="51">
        <f t="shared" si="30"/>
        <v>1</v>
      </c>
      <c r="M240" s="117"/>
      <c r="N240" s="136"/>
      <c r="O240" s="136"/>
      <c r="P240" s="136"/>
      <c r="Q240" s="136"/>
      <c r="R240" s="136"/>
      <c r="S240" s="136"/>
      <c r="T240" s="136"/>
      <c r="U240" s="136"/>
    </row>
    <row r="241" spans="1:21" ht="12" customHeight="1">
      <c r="A241" s="117"/>
      <c r="B241" s="117"/>
      <c r="C241" s="136" t="s">
        <v>303</v>
      </c>
      <c r="D241" s="136">
        <v>0</v>
      </c>
      <c r="E241" s="136">
        <v>0</v>
      </c>
      <c r="F241" s="136">
        <f t="shared" si="31"/>
        <v>0</v>
      </c>
      <c r="G241" s="136"/>
      <c r="H241" s="136">
        <v>1</v>
      </c>
      <c r="I241" s="136">
        <v>3</v>
      </c>
      <c r="J241" s="136">
        <f t="shared" si="32"/>
        <v>4</v>
      </c>
      <c r="K241" s="51"/>
      <c r="L241" s="51">
        <f t="shared" si="30"/>
        <v>4</v>
      </c>
      <c r="M241" s="117"/>
      <c r="N241" s="136"/>
      <c r="O241" s="136"/>
      <c r="P241" s="136"/>
      <c r="Q241" s="136"/>
      <c r="R241" s="136"/>
      <c r="S241" s="136"/>
      <c r="T241" s="136"/>
      <c r="U241" s="136"/>
    </row>
    <row r="242" spans="1:13" ht="12" customHeight="1">
      <c r="A242" s="117"/>
      <c r="B242" s="108" t="s">
        <v>135</v>
      </c>
      <c r="C242" s="117"/>
      <c r="D242" s="108">
        <f>SUM(D243)</f>
        <v>0</v>
      </c>
      <c r="E242" s="108">
        <f>SUM(E243)</f>
        <v>0</v>
      </c>
      <c r="F242" s="108">
        <f t="shared" si="31"/>
        <v>0</v>
      </c>
      <c r="H242" s="108">
        <f>SUM(H243)</f>
        <v>1</v>
      </c>
      <c r="I242" s="108">
        <f>SUM(I243)</f>
        <v>2</v>
      </c>
      <c r="J242" s="108">
        <f t="shared" si="32"/>
        <v>3</v>
      </c>
      <c r="L242" s="108">
        <f t="shared" si="30"/>
        <v>3</v>
      </c>
      <c r="M242" s="117"/>
    </row>
    <row r="243" spans="1:13" ht="12" customHeight="1">
      <c r="A243" s="117"/>
      <c r="B243" s="117"/>
      <c r="C243" s="120" t="s">
        <v>223</v>
      </c>
      <c r="D243" s="136">
        <v>0</v>
      </c>
      <c r="E243" s="136">
        <v>0</v>
      </c>
      <c r="F243" s="136">
        <f t="shared" si="31"/>
        <v>0</v>
      </c>
      <c r="G243" s="136"/>
      <c r="H243" s="136">
        <v>1</v>
      </c>
      <c r="I243" s="136">
        <v>2</v>
      </c>
      <c r="J243" s="136">
        <f t="shared" si="32"/>
        <v>3</v>
      </c>
      <c r="K243" s="51"/>
      <c r="L243" s="51">
        <f t="shared" si="30"/>
        <v>3</v>
      </c>
      <c r="M243" s="117"/>
    </row>
    <row r="244" spans="1:21" ht="12" customHeight="1">
      <c r="A244" s="117"/>
      <c r="B244" s="117"/>
      <c r="C244" s="122"/>
      <c r="M244" s="117"/>
      <c r="N244" s="136"/>
      <c r="O244" s="136"/>
      <c r="P244" s="136"/>
      <c r="Q244" s="136"/>
      <c r="R244" s="136"/>
      <c r="S244" s="136"/>
      <c r="T244" s="136"/>
      <c r="U244" s="136"/>
    </row>
    <row r="245" spans="1:21" ht="12" customHeight="1">
      <c r="A245" s="118" t="s">
        <v>85</v>
      </c>
      <c r="C245" s="117"/>
      <c r="D245" s="108">
        <f>SUM(D246,D249,D252)</f>
        <v>0</v>
      </c>
      <c r="E245" s="108">
        <f>SUM(E246,E249,E252)</f>
        <v>0</v>
      </c>
      <c r="F245" s="108">
        <f>SUM(F246,F249,F252)</f>
        <v>0</v>
      </c>
      <c r="H245" s="108">
        <f>SUM(H246,H249,H252)</f>
        <v>7</v>
      </c>
      <c r="I245" s="108">
        <f>SUM(I246,I249,I252)</f>
        <v>16</v>
      </c>
      <c r="J245" s="108">
        <f>SUM(H245:I245)</f>
        <v>23</v>
      </c>
      <c r="L245" s="108">
        <f>SUM(F245,J245)</f>
        <v>23</v>
      </c>
      <c r="M245" s="117"/>
      <c r="N245" s="136"/>
      <c r="O245" s="136"/>
      <c r="P245" s="136"/>
      <c r="Q245" s="136"/>
      <c r="R245" s="136"/>
      <c r="S245" s="136"/>
      <c r="T245" s="136"/>
      <c r="U245" s="136"/>
    </row>
    <row r="246" spans="2:13" ht="12" customHeight="1">
      <c r="B246" s="108" t="s">
        <v>106</v>
      </c>
      <c r="C246" s="117"/>
      <c r="D246" s="108">
        <f>SUM(D247:D248)</f>
        <v>0</v>
      </c>
      <c r="E246" s="108">
        <f>SUM(E247:E248)</f>
        <v>0</v>
      </c>
      <c r="F246" s="108">
        <f>SUM(F247:F248)</f>
        <v>0</v>
      </c>
      <c r="H246" s="108">
        <f>SUM(H247:H248)</f>
        <v>5</v>
      </c>
      <c r="I246" s="108">
        <f>SUM(I247:I248)</f>
        <v>5</v>
      </c>
      <c r="J246" s="108">
        <f>SUM(J247:J248)</f>
        <v>10</v>
      </c>
      <c r="L246" s="108">
        <f>SUM(L247:L248)</f>
        <v>10</v>
      </c>
      <c r="M246" s="117"/>
    </row>
    <row r="247" spans="1:21" ht="12" customHeight="1">
      <c r="A247" s="117"/>
      <c r="B247" s="117"/>
      <c r="C247" s="120" t="s">
        <v>224</v>
      </c>
      <c r="D247" s="136">
        <v>0</v>
      </c>
      <c r="E247" s="136">
        <v>0</v>
      </c>
      <c r="F247" s="136">
        <f>SUM(D247:E247)</f>
        <v>0</v>
      </c>
      <c r="G247" s="136"/>
      <c r="H247" s="136">
        <v>1</v>
      </c>
      <c r="I247" s="136">
        <v>5</v>
      </c>
      <c r="J247" s="136">
        <f>SUM(H247:I247)</f>
        <v>6</v>
      </c>
      <c r="K247" s="51"/>
      <c r="L247" s="51">
        <f aca="true" t="shared" si="33" ref="L247:L253">SUM(F247,J247)</f>
        <v>6</v>
      </c>
      <c r="M247" s="117"/>
      <c r="N247" s="136"/>
      <c r="O247" s="136"/>
      <c r="P247" s="136"/>
      <c r="Q247" s="136"/>
      <c r="R247" s="136"/>
      <c r="S247" s="136"/>
      <c r="T247" s="136"/>
      <c r="U247" s="136"/>
    </row>
    <row r="248" spans="1:21" ht="12" customHeight="1">
      <c r="A248" s="117"/>
      <c r="B248" s="117"/>
      <c r="C248" s="120" t="s">
        <v>225</v>
      </c>
      <c r="D248" s="136">
        <v>0</v>
      </c>
      <c r="E248" s="136">
        <v>0</v>
      </c>
      <c r="F248" s="136">
        <f>SUM(D248:E248)</f>
        <v>0</v>
      </c>
      <c r="G248" s="136"/>
      <c r="H248" s="136">
        <v>4</v>
      </c>
      <c r="I248" s="136">
        <v>0</v>
      </c>
      <c r="J248" s="136">
        <f>SUM(H248:I248)</f>
        <v>4</v>
      </c>
      <c r="K248" s="51"/>
      <c r="L248" s="51">
        <f t="shared" si="33"/>
        <v>4</v>
      </c>
      <c r="M248" s="117"/>
      <c r="N248" s="136"/>
      <c r="O248" s="136"/>
      <c r="P248" s="136"/>
      <c r="Q248" s="136"/>
      <c r="R248" s="136"/>
      <c r="S248" s="136"/>
      <c r="T248" s="136"/>
      <c r="U248" s="136"/>
    </row>
    <row r="249" spans="1:13" ht="12" customHeight="1">
      <c r="A249" s="117"/>
      <c r="B249" s="118" t="s">
        <v>134</v>
      </c>
      <c r="C249" s="117"/>
      <c r="D249" s="108">
        <f>SUM(D250:D251)</f>
        <v>0</v>
      </c>
      <c r="E249" s="108">
        <f>SUM(E250:E251)</f>
        <v>0</v>
      </c>
      <c r="F249" s="108">
        <f>SUM(F250:F251)</f>
        <v>0</v>
      </c>
      <c r="H249" s="108">
        <f>SUM(H250:H251)</f>
        <v>1</v>
      </c>
      <c r="I249" s="108">
        <f>SUM(I250:I251)</f>
        <v>8</v>
      </c>
      <c r="J249" s="108">
        <f>SUM(J250:J251)</f>
        <v>9</v>
      </c>
      <c r="L249" s="108">
        <f t="shared" si="33"/>
        <v>9</v>
      </c>
      <c r="M249" s="117"/>
    </row>
    <row r="250" spans="1:12" ht="12" customHeight="1">
      <c r="A250" s="117"/>
      <c r="B250" s="117"/>
      <c r="C250" s="120" t="s">
        <v>226</v>
      </c>
      <c r="D250" s="136">
        <v>0</v>
      </c>
      <c r="E250" s="136">
        <v>0</v>
      </c>
      <c r="F250" s="136">
        <f>SUM(D250:E250)</f>
        <v>0</v>
      </c>
      <c r="G250" s="136"/>
      <c r="H250" s="136">
        <v>1</v>
      </c>
      <c r="I250" s="136">
        <v>4</v>
      </c>
      <c r="J250" s="136">
        <f>SUM(H250:I250)</f>
        <v>5</v>
      </c>
      <c r="K250" s="51"/>
      <c r="L250" s="51">
        <f t="shared" si="33"/>
        <v>5</v>
      </c>
    </row>
    <row r="251" spans="1:12" ht="12" customHeight="1">
      <c r="A251" s="117"/>
      <c r="B251" s="117"/>
      <c r="C251" s="120" t="s">
        <v>227</v>
      </c>
      <c r="D251" s="136">
        <v>0</v>
      </c>
      <c r="E251" s="136">
        <v>0</v>
      </c>
      <c r="F251" s="136">
        <f>SUM(D251:E251)</f>
        <v>0</v>
      </c>
      <c r="G251" s="136"/>
      <c r="H251" s="136">
        <v>0</v>
      </c>
      <c r="I251" s="136">
        <v>4</v>
      </c>
      <c r="J251" s="136">
        <f>SUM(H251:I251)</f>
        <v>4</v>
      </c>
      <c r="K251" s="51"/>
      <c r="L251" s="51">
        <f t="shared" si="33"/>
        <v>4</v>
      </c>
    </row>
    <row r="252" spans="1:13" ht="12" customHeight="1">
      <c r="A252" s="117"/>
      <c r="B252" s="114" t="s">
        <v>135</v>
      </c>
      <c r="C252" s="117"/>
      <c r="D252" s="108">
        <f>SUM(D253)</f>
        <v>0</v>
      </c>
      <c r="E252" s="108">
        <f>SUM(E253)</f>
        <v>0</v>
      </c>
      <c r="F252" s="108">
        <f>SUM(F253)</f>
        <v>0</v>
      </c>
      <c r="H252" s="108">
        <f>SUM(H253)</f>
        <v>1</v>
      </c>
      <c r="I252" s="108">
        <f>SUM(I253)</f>
        <v>3</v>
      </c>
      <c r="J252" s="108">
        <f>SUM(H252:I252)</f>
        <v>4</v>
      </c>
      <c r="L252" s="108">
        <f t="shared" si="33"/>
        <v>4</v>
      </c>
      <c r="M252" s="117"/>
    </row>
    <row r="253" spans="1:13" ht="12" customHeight="1">
      <c r="A253" s="117"/>
      <c r="B253" s="117"/>
      <c r="C253" s="120" t="s">
        <v>144</v>
      </c>
      <c r="D253" s="136">
        <v>0</v>
      </c>
      <c r="E253" s="136">
        <v>0</v>
      </c>
      <c r="F253" s="136">
        <f>SUM(D253:E253)</f>
        <v>0</v>
      </c>
      <c r="G253" s="136"/>
      <c r="H253" s="136">
        <v>1</v>
      </c>
      <c r="I253" s="136">
        <v>3</v>
      </c>
      <c r="J253" s="136">
        <f>SUM(H253:I253)</f>
        <v>4</v>
      </c>
      <c r="K253" s="51"/>
      <c r="L253" s="51">
        <f t="shared" si="33"/>
        <v>4</v>
      </c>
      <c r="M253" s="116"/>
    </row>
    <row r="254" spans="1:13" ht="12" customHeight="1">
      <c r="A254" s="123"/>
      <c r="B254" s="123"/>
      <c r="C254" s="123"/>
      <c r="D254" s="115"/>
      <c r="E254" s="115"/>
      <c r="F254" s="115"/>
      <c r="G254" s="115"/>
      <c r="H254" s="115"/>
      <c r="I254" s="115"/>
      <c r="J254" s="115"/>
      <c r="K254" s="115"/>
      <c r="L254" s="115"/>
      <c r="M254" s="123"/>
    </row>
    <row r="255" spans="1:13" ht="12" customHeight="1">
      <c r="A255" s="144"/>
      <c r="B255" s="117"/>
      <c r="C255" s="117"/>
      <c r="M255" s="117"/>
    </row>
    <row r="256" spans="1:12" ht="12" customHeight="1">
      <c r="A256" s="108" t="s">
        <v>106</v>
      </c>
      <c r="B256" s="116"/>
      <c r="C256" s="116"/>
      <c r="D256" s="108">
        <f>SUM(D12,D29,D66,D80,D105,D141,D149,D159,D184,D196,D200,D212,D226,D246)</f>
        <v>1200</v>
      </c>
      <c r="E256" s="108">
        <f>SUM(E12,E29,E66,E80,E105,E141,E149,E159,E184,E196,E200,E212,E226,E246)</f>
        <v>1041</v>
      </c>
      <c r="F256" s="108">
        <f>SUM(F12,F29,F66,F80,F105,F141,F149,F159,F184,F196,F200,F212,F226,F246)</f>
        <v>2241</v>
      </c>
      <c r="H256" s="108">
        <f>SUM(H12,H29,H66,H80,H105,H141,H149,H159,H184,H196,H200,H212,H226,H246)</f>
        <v>3025</v>
      </c>
      <c r="I256" s="108">
        <f>SUM(I12,I29,I66,I80,I105,I141,I149,I159,I165,I184,I196,I200,I212,I226,I246)</f>
        <v>2136</v>
      </c>
      <c r="J256" s="108">
        <f>SUM(J12,J29,J66,J80,J105,J141,J149,J159,J165,J184,J196,J200,J212,J226,J246)</f>
        <v>5161</v>
      </c>
      <c r="L256" s="108">
        <f>SUM(L12,L29,L66,L80,L105,L141,L149,L159,L165,L184,L196,L200,L212,L226,L246)</f>
        <v>7402</v>
      </c>
    </row>
    <row r="257" spans="1:13" ht="12" customHeight="1">
      <c r="A257" s="118" t="s">
        <v>134</v>
      </c>
      <c r="B257" s="116"/>
      <c r="C257" s="116"/>
      <c r="D257" s="108">
        <f>SUM(D249,D236,D228,D214,D206,D186,D173,D151,D143,D109,D98,D91,D69,D54,D31,D25,D16)</f>
        <v>1</v>
      </c>
      <c r="E257" s="108">
        <f>SUM(E249,E236,E228,E214,E206,E186,E173,E151,E143,E109,E98,E91,E69,E54,E31,E25,E16)</f>
        <v>0</v>
      </c>
      <c r="F257" s="108">
        <f>SUM(F249,F236,F228,F214,F206,F186,F173,F151,F143,F109,F98,F91,F69,F54,F31,F25,F16)</f>
        <v>1</v>
      </c>
      <c r="G257" s="118"/>
      <c r="H257" s="108">
        <f>SUM(H249,H236,H228,H214,H206,H186,H173,H151,H143,H109,H98,H91,H69,H54,H31,H25,H16)</f>
        <v>472</v>
      </c>
      <c r="I257" s="108">
        <f>SUM(I249,I236,I228,I214,I206,I186,I173,I151,I143,I109,I98,I91,I69,I54,I31,I25,I16)</f>
        <v>345</v>
      </c>
      <c r="J257" s="108">
        <f>SUM(J249,J236,J228,J214,J206,J186,J173,J151,J143,J109,J98,J91,J69,J54,J31,J25,J16)</f>
        <v>817</v>
      </c>
      <c r="K257" s="118"/>
      <c r="L257" s="108">
        <f>SUM(L249,L236,L228,L214,L206,L186,L173,L151,L143,L109,L98,L91,L69,L54,L31,L25,L16)</f>
        <v>818</v>
      </c>
      <c r="M257" s="118"/>
    </row>
    <row r="258" spans="1:12" ht="11.25" customHeight="1">
      <c r="A258" s="108" t="s">
        <v>135</v>
      </c>
      <c r="B258" s="119"/>
      <c r="C258" s="119"/>
      <c r="D258" s="108">
        <f>SUM(D252,D242,D192,D178,D169,D161,D154,D145,D125,D101,D93,D76,D60,D43,D20)</f>
        <v>1</v>
      </c>
      <c r="E258" s="108">
        <f>SUM(E252,E242,E192,E178,E169,E161,E154,E145,E125,E101,E93,E76,E60,E43,E20)</f>
        <v>0</v>
      </c>
      <c r="F258" s="108">
        <f>SUM(F252,F242,F192,F178,F169,F161,F154,F145,F125,F101,F93,F76,F60,F43,F20)</f>
        <v>1</v>
      </c>
      <c r="H258" s="108">
        <f>SUM(H252,H242,H192,H178,H169,H161,H154,H145,H125,H101,H93,H76,H60,H43,H20)</f>
        <v>376</v>
      </c>
      <c r="I258" s="108">
        <f>SUM(I252,I242,I192,I178,I169,I161,I154,I145,I125,I101,I93,I76,I60,I43,I20)</f>
        <v>266</v>
      </c>
      <c r="J258" s="108">
        <f>SUM(J252,J242,J192,J178,J169,J161,J154,J145,J125,J101,J93,J76,J60,J43,J20)</f>
        <v>642</v>
      </c>
      <c r="L258" s="108">
        <f>SUM(L252,L242,L192,L178,L169,L161,L154,L145,L125,L101,L93,L76,L60,L43,L20)</f>
        <v>643</v>
      </c>
    </row>
    <row r="259" spans="2:3" ht="11.25" customHeight="1">
      <c r="B259" s="115"/>
      <c r="C259" s="115"/>
    </row>
    <row r="260" spans="1:13" ht="9" customHeight="1">
      <c r="A260" s="110"/>
      <c r="C260" s="116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</row>
    <row r="261" spans="1:13" ht="12.75" customHeight="1">
      <c r="A261" s="145" t="s">
        <v>98</v>
      </c>
      <c r="B261" s="119"/>
      <c r="C261" s="119"/>
      <c r="D261" s="124">
        <f>SUM(D256:D258)</f>
        <v>1202</v>
      </c>
      <c r="E261" s="124">
        <f>SUM(E256:E258)</f>
        <v>1041</v>
      </c>
      <c r="F261" s="124">
        <f>SUM(F256:F258)</f>
        <v>2243</v>
      </c>
      <c r="G261" s="118"/>
      <c r="H261" s="124">
        <f>SUM(H256:H258)</f>
        <v>3873</v>
      </c>
      <c r="I261" s="124">
        <f>SUM(I256:I258)</f>
        <v>2747</v>
      </c>
      <c r="J261" s="124">
        <f>SUM(J256:J258)</f>
        <v>6620</v>
      </c>
      <c r="K261" s="118"/>
      <c r="L261" s="124">
        <f>SUM(L256:L258)</f>
        <v>8863</v>
      </c>
      <c r="M261" s="118"/>
    </row>
    <row r="262" spans="1:13" ht="9" customHeight="1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ht="12" customHeight="1"/>
    <row r="264" spans="1:12" ht="12.75" customHeight="1">
      <c r="A264" s="125" t="s">
        <v>99</v>
      </c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1:13" s="116" customFormat="1" ht="12.7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17"/>
    </row>
    <row r="266" ht="12" customHeight="1"/>
  </sheetData>
  <mergeCells count="1">
    <mergeCell ref="A1:L1"/>
  </mergeCells>
  <printOptions horizontalCentered="1"/>
  <pageMargins left="0.5118110236220472" right="0.5118110236220472" top="0.3937007874015748" bottom="0.1968503937007874" header="0.1968503937007874" footer="0.1968503937007874"/>
  <pageSetup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3"/>
  <dimension ref="A1:M455"/>
  <sheetViews>
    <sheetView zoomScale="75" zoomScaleNormal="75" workbookViewId="0" topLeftCell="A116">
      <selection activeCell="O141" sqref="O141"/>
    </sheetView>
  </sheetViews>
  <sheetFormatPr defaultColWidth="11.421875" defaultRowHeight="12.75"/>
  <cols>
    <col min="1" max="2" width="1.8515625" style="4" customWidth="1"/>
    <col min="3" max="3" width="54.140625" style="4" customWidth="1"/>
    <col min="4" max="5" width="6.7109375" style="4" customWidth="1"/>
    <col min="6" max="6" width="6.421875" style="4" customWidth="1"/>
    <col min="7" max="7" width="1.421875" style="4" customWidth="1"/>
    <col min="8" max="9" width="6.7109375" style="4" customWidth="1"/>
    <col min="10" max="10" width="6.421875" style="4" customWidth="1"/>
    <col min="11" max="11" width="1.57421875" style="4" customWidth="1"/>
    <col min="12" max="12" width="6.8515625" style="4" customWidth="1"/>
    <col min="13" max="13" width="0.85546875" style="4" customWidth="1"/>
    <col min="14" max="16384" width="11.421875" style="4" customWidth="1"/>
  </cols>
  <sheetData>
    <row r="1" spans="1:12" ht="12.75">
      <c r="A1" s="154" t="s">
        <v>335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3.5" customHeight="1">
      <c r="A2" s="2" t="s">
        <v>252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3.5" customHeight="1">
      <c r="A3" s="2" t="s">
        <v>251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6"/>
    </row>
    <row r="4" spans="1:13" ht="13.5" customHeight="1">
      <c r="A4" s="156" t="s">
        <v>294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46"/>
    </row>
    <row r="6" spans="1:13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4:13" ht="9.75" customHeight="1">
      <c r="D7" s="8" t="s">
        <v>86</v>
      </c>
      <c r="E7" s="8"/>
      <c r="F7" s="8"/>
      <c r="G7" s="9"/>
      <c r="H7" s="8" t="s">
        <v>87</v>
      </c>
      <c r="I7" s="3"/>
      <c r="J7" s="8"/>
      <c r="K7" s="9"/>
      <c r="L7" s="8" t="s">
        <v>104</v>
      </c>
      <c r="M7" s="3"/>
    </row>
    <row r="8" spans="3:13" ht="9.75" customHeight="1">
      <c r="C8" s="9" t="s">
        <v>285</v>
      </c>
      <c r="D8" s="11" t="s">
        <v>101</v>
      </c>
      <c r="E8" s="10" t="s">
        <v>102</v>
      </c>
      <c r="F8" s="11" t="s">
        <v>91</v>
      </c>
      <c r="G8" s="9"/>
      <c r="H8" s="11" t="s">
        <v>101</v>
      </c>
      <c r="I8" s="10" t="s">
        <v>102</v>
      </c>
      <c r="J8" s="11" t="s">
        <v>91</v>
      </c>
      <c r="K8" s="47"/>
      <c r="L8" s="8" t="s">
        <v>105</v>
      </c>
      <c r="M8" s="3"/>
    </row>
    <row r="9" spans="1:13" ht="9" customHeight="1">
      <c r="A9" s="6"/>
      <c r="B9" s="6"/>
      <c r="C9" s="6"/>
      <c r="D9" s="15"/>
      <c r="E9" s="15"/>
      <c r="F9" s="15"/>
      <c r="G9" s="15"/>
      <c r="H9" s="15"/>
      <c r="I9" s="15"/>
      <c r="J9" s="15"/>
      <c r="K9" s="15"/>
      <c r="L9" s="15"/>
      <c r="M9" s="6"/>
    </row>
    <row r="10" spans="1:13" ht="11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1.25" customHeight="1">
      <c r="A11" s="20" t="s">
        <v>286</v>
      </c>
      <c r="B11" s="20"/>
      <c r="C11" s="20"/>
      <c r="D11" s="99">
        <f>SUM(D12,D14,D22)</f>
        <v>545</v>
      </c>
      <c r="E11" s="99">
        <f>SUM(E12,E14,E22)</f>
        <v>161</v>
      </c>
      <c r="F11" s="99">
        <f>SUM(F12,F14,F22)</f>
        <v>706</v>
      </c>
      <c r="G11" s="99"/>
      <c r="H11" s="99">
        <f>SUM(H12,H14,H22)</f>
        <v>542</v>
      </c>
      <c r="I11" s="99">
        <f>SUM(I12,I14,I22)</f>
        <v>171</v>
      </c>
      <c r="J11" s="99">
        <f>SUM(J12,J14,J22)</f>
        <v>713</v>
      </c>
      <c r="K11" s="100"/>
      <c r="L11" s="99">
        <f>SUM(L12,L14,L22)</f>
        <v>1419</v>
      </c>
      <c r="M11" s="50"/>
    </row>
    <row r="12" spans="1:13" ht="11.25" customHeight="1">
      <c r="A12" s="20"/>
      <c r="B12" s="4" t="s">
        <v>106</v>
      </c>
      <c r="C12" s="20"/>
      <c r="D12" s="50">
        <f>SUM(D13)</f>
        <v>16</v>
      </c>
      <c r="E12" s="50">
        <f>SUM(E13)</f>
        <v>9</v>
      </c>
      <c r="F12" s="50">
        <f>SUM(D12:E12)</f>
        <v>25</v>
      </c>
      <c r="G12" s="50"/>
      <c r="H12" s="50">
        <f>SUM(H13)</f>
        <v>4</v>
      </c>
      <c r="I12" s="50">
        <f>SUM(I13)</f>
        <v>3</v>
      </c>
      <c r="J12" s="50">
        <f>SUM(H12:I12)</f>
        <v>7</v>
      </c>
      <c r="K12" s="19"/>
      <c r="L12" s="50">
        <f>SUM(F12,J12)</f>
        <v>32</v>
      </c>
      <c r="M12" s="50"/>
    </row>
    <row r="13" spans="1:13" ht="11.25" customHeight="1">
      <c r="A13" s="20"/>
      <c r="B13" s="20"/>
      <c r="C13" s="120" t="s">
        <v>228</v>
      </c>
      <c r="D13" s="51">
        <f>16</f>
        <v>16</v>
      </c>
      <c r="E13" s="51">
        <v>9</v>
      </c>
      <c r="F13" s="50">
        <f aca="true" t="shared" si="0" ref="F13:F25">SUM(D13:E13)</f>
        <v>25</v>
      </c>
      <c r="G13" s="51"/>
      <c r="H13" s="51">
        <v>4</v>
      </c>
      <c r="I13" s="51">
        <v>3</v>
      </c>
      <c r="J13" s="50">
        <f aca="true" t="shared" si="1" ref="J13:J25">SUM(H13:I13)</f>
        <v>7</v>
      </c>
      <c r="K13" s="51"/>
      <c r="L13" s="50">
        <f aca="true" t="shared" si="2" ref="L13:L25">SUM(F13,J13)</f>
        <v>32</v>
      </c>
      <c r="M13" s="50"/>
    </row>
    <row r="14" spans="2:13" ht="11.25" customHeight="1">
      <c r="B14" s="4" t="s">
        <v>134</v>
      </c>
      <c r="C14" s="49"/>
      <c r="D14" s="51">
        <f>SUM(D15:D21)</f>
        <v>399</v>
      </c>
      <c r="E14" s="51">
        <f>SUM(E15:E21)</f>
        <v>120</v>
      </c>
      <c r="F14" s="50">
        <f t="shared" si="0"/>
        <v>519</v>
      </c>
      <c r="G14" s="51"/>
      <c r="H14" s="51">
        <f>SUM(H15:H21)</f>
        <v>408</v>
      </c>
      <c r="I14" s="51">
        <f>SUM(I15:I21)</f>
        <v>112</v>
      </c>
      <c r="J14" s="50">
        <f t="shared" si="1"/>
        <v>520</v>
      </c>
      <c r="K14" s="51"/>
      <c r="L14" s="50">
        <f t="shared" si="2"/>
        <v>1039</v>
      </c>
      <c r="M14" s="50"/>
    </row>
    <row r="15" spans="1:13" ht="11.25" customHeight="1">
      <c r="A15" s="48"/>
      <c r="B15" s="48"/>
      <c r="C15" s="135" t="s">
        <v>287</v>
      </c>
      <c r="D15" s="19">
        <f>0+21+2</f>
        <v>23</v>
      </c>
      <c r="E15" s="19">
        <f>0+4+1</f>
        <v>5</v>
      </c>
      <c r="F15" s="50">
        <f t="shared" si="0"/>
        <v>28</v>
      </c>
      <c r="G15" s="19"/>
      <c r="H15" s="136">
        <v>62</v>
      </c>
      <c r="I15" s="136">
        <v>16</v>
      </c>
      <c r="J15" s="136">
        <f>SUM(H15:I15)</f>
        <v>78</v>
      </c>
      <c r="K15" s="50"/>
      <c r="L15" s="50">
        <f t="shared" si="2"/>
        <v>106</v>
      </c>
      <c r="M15" s="50"/>
    </row>
    <row r="16" spans="1:13" ht="11.25" customHeight="1">
      <c r="A16" s="48"/>
      <c r="B16" s="48"/>
      <c r="C16" s="135" t="s">
        <v>243</v>
      </c>
      <c r="D16" s="50">
        <v>10</v>
      </c>
      <c r="E16" s="50">
        <v>6</v>
      </c>
      <c r="F16" s="50">
        <f t="shared" si="0"/>
        <v>16</v>
      </c>
      <c r="G16" s="50"/>
      <c r="H16" s="50">
        <v>9</v>
      </c>
      <c r="I16" s="50">
        <v>3</v>
      </c>
      <c r="J16" s="50">
        <f t="shared" si="1"/>
        <v>12</v>
      </c>
      <c r="K16" s="50"/>
      <c r="L16" s="50">
        <f t="shared" si="2"/>
        <v>28</v>
      </c>
      <c r="M16" s="50"/>
    </row>
    <row r="17" spans="1:13" ht="11.25" customHeight="1">
      <c r="A17" s="48"/>
      <c r="B17" s="48"/>
      <c r="C17" s="48" t="s">
        <v>139</v>
      </c>
      <c r="D17" s="51">
        <v>10</v>
      </c>
      <c r="E17" s="51">
        <v>2</v>
      </c>
      <c r="F17" s="50">
        <f t="shared" si="0"/>
        <v>12</v>
      </c>
      <c r="G17" s="51"/>
      <c r="H17" s="51">
        <v>7</v>
      </c>
      <c r="I17" s="51">
        <v>1</v>
      </c>
      <c r="J17" s="50">
        <f t="shared" si="1"/>
        <v>8</v>
      </c>
      <c r="K17" s="51"/>
      <c r="L17" s="50">
        <f t="shared" si="2"/>
        <v>20</v>
      </c>
      <c r="M17" s="50"/>
    </row>
    <row r="18" spans="1:13" ht="11.25" customHeight="1">
      <c r="A18" s="48"/>
      <c r="B18" s="48"/>
      <c r="C18" s="136" t="s">
        <v>288</v>
      </c>
      <c r="D18" s="136">
        <v>11</v>
      </c>
      <c r="E18" s="136">
        <v>0</v>
      </c>
      <c r="F18" s="136">
        <v>11</v>
      </c>
      <c r="G18" s="136"/>
      <c r="H18" s="136">
        <v>25</v>
      </c>
      <c r="I18" s="136">
        <v>11</v>
      </c>
      <c r="J18" s="136">
        <v>36</v>
      </c>
      <c r="K18" s="136"/>
      <c r="L18" s="136">
        <v>47</v>
      </c>
      <c r="M18" s="50"/>
    </row>
    <row r="19" spans="1:13" ht="11.25" customHeight="1">
      <c r="A19" s="48"/>
      <c r="B19" s="48"/>
      <c r="C19" s="48" t="s">
        <v>229</v>
      </c>
      <c r="D19" s="136">
        <v>22</v>
      </c>
      <c r="E19" s="136">
        <v>7</v>
      </c>
      <c r="F19" s="136">
        <v>29</v>
      </c>
      <c r="G19" s="136"/>
      <c r="H19" s="136">
        <v>49</v>
      </c>
      <c r="I19" s="136">
        <v>21</v>
      </c>
      <c r="J19" s="136">
        <v>70</v>
      </c>
      <c r="K19" s="136"/>
      <c r="L19" s="136">
        <v>99</v>
      </c>
      <c r="M19" s="50"/>
    </row>
    <row r="20" spans="1:13" ht="11.25" customHeight="1">
      <c r="A20" s="48"/>
      <c r="B20" s="48"/>
      <c r="C20" s="135" t="s">
        <v>305</v>
      </c>
      <c r="D20" s="50">
        <f>10+19+15</f>
        <v>44</v>
      </c>
      <c r="E20" s="50">
        <f>8+7+9</f>
        <v>24</v>
      </c>
      <c r="F20" s="50">
        <f t="shared" si="0"/>
        <v>68</v>
      </c>
      <c r="G20" s="50"/>
      <c r="H20" s="50">
        <v>0</v>
      </c>
      <c r="I20" s="50">
        <v>0</v>
      </c>
      <c r="J20" s="50">
        <f t="shared" si="1"/>
        <v>0</v>
      </c>
      <c r="K20" s="50"/>
      <c r="L20" s="50">
        <f t="shared" si="2"/>
        <v>68</v>
      </c>
      <c r="M20" s="50"/>
    </row>
    <row r="21" spans="1:13" ht="11.25" customHeight="1">
      <c r="A21" s="48"/>
      <c r="B21" s="48"/>
      <c r="C21" s="4" t="s">
        <v>183</v>
      </c>
      <c r="D21" s="19">
        <v>279</v>
      </c>
      <c r="E21" s="19">
        <v>76</v>
      </c>
      <c r="F21" s="50">
        <v>355</v>
      </c>
      <c r="G21" s="19"/>
      <c r="H21" s="19">
        <v>256</v>
      </c>
      <c r="I21" s="19">
        <v>60</v>
      </c>
      <c r="J21" s="50">
        <v>316</v>
      </c>
      <c r="K21" s="19"/>
      <c r="L21" s="50">
        <v>671</v>
      </c>
      <c r="M21" s="50"/>
    </row>
    <row r="22" spans="1:13" ht="11.25" customHeight="1">
      <c r="A22" s="48"/>
      <c r="B22" s="48" t="s">
        <v>135</v>
      </c>
      <c r="D22" s="19">
        <f>SUM(D23:D29)</f>
        <v>130</v>
      </c>
      <c r="E22" s="19">
        <f>SUM(E23:E29)</f>
        <v>32</v>
      </c>
      <c r="F22" s="19">
        <f>SUM(F23:F29)</f>
        <v>162</v>
      </c>
      <c r="G22" s="19"/>
      <c r="H22" s="19">
        <f>SUM(H23:H29)</f>
        <v>130</v>
      </c>
      <c r="I22" s="19">
        <f>SUM(I23:I29)</f>
        <v>56</v>
      </c>
      <c r="J22" s="19">
        <f>SUM(J23:J29)</f>
        <v>186</v>
      </c>
      <c r="K22" s="19"/>
      <c r="L22" s="19">
        <f>SUM(L23:L29)</f>
        <v>348</v>
      </c>
      <c r="M22" s="50"/>
    </row>
    <row r="23" spans="1:13" ht="11.25" customHeight="1">
      <c r="A23" s="48"/>
      <c r="B23" s="48"/>
      <c r="C23" s="48" t="s">
        <v>287</v>
      </c>
      <c r="D23" s="19">
        <v>1</v>
      </c>
      <c r="E23" s="19">
        <v>1</v>
      </c>
      <c r="F23" s="50">
        <f t="shared" si="0"/>
        <v>2</v>
      </c>
      <c r="G23" s="19"/>
      <c r="H23" s="19">
        <v>6</v>
      </c>
      <c r="I23" s="19">
        <v>4</v>
      </c>
      <c r="J23" s="50">
        <f t="shared" si="1"/>
        <v>10</v>
      </c>
      <c r="K23" s="50"/>
      <c r="L23" s="50">
        <f t="shared" si="2"/>
        <v>12</v>
      </c>
      <c r="M23" s="50"/>
    </row>
    <row r="24" spans="1:13" ht="11.25" customHeight="1">
      <c r="A24" s="48"/>
      <c r="B24" s="48"/>
      <c r="C24" s="48" t="s">
        <v>243</v>
      </c>
      <c r="D24" s="50">
        <v>23</v>
      </c>
      <c r="E24" s="50">
        <v>8</v>
      </c>
      <c r="F24" s="50">
        <f t="shared" si="0"/>
        <v>31</v>
      </c>
      <c r="G24" s="50"/>
      <c r="H24" s="50">
        <v>12</v>
      </c>
      <c r="I24" s="50">
        <v>8</v>
      </c>
      <c r="J24" s="50">
        <f t="shared" si="1"/>
        <v>20</v>
      </c>
      <c r="K24" s="50"/>
      <c r="L24" s="50">
        <f t="shared" si="2"/>
        <v>51</v>
      </c>
      <c r="M24" s="50"/>
    </row>
    <row r="25" spans="1:13" ht="11.25" customHeight="1">
      <c r="A25" s="48"/>
      <c r="B25" s="48"/>
      <c r="C25" s="48" t="s">
        <v>139</v>
      </c>
      <c r="D25" s="50">
        <v>0</v>
      </c>
      <c r="E25" s="50">
        <v>0</v>
      </c>
      <c r="F25" s="50">
        <f t="shared" si="0"/>
        <v>0</v>
      </c>
      <c r="G25" s="50"/>
      <c r="H25" s="50">
        <v>7</v>
      </c>
      <c r="I25" s="50">
        <v>4</v>
      </c>
      <c r="J25" s="50">
        <f t="shared" si="1"/>
        <v>11</v>
      </c>
      <c r="K25" s="50"/>
      <c r="L25" s="50">
        <f t="shared" si="2"/>
        <v>11</v>
      </c>
      <c r="M25" s="50"/>
    </row>
    <row r="26" spans="1:13" ht="11.25" customHeight="1">
      <c r="A26" s="48"/>
      <c r="B26" s="48"/>
      <c r="C26" s="48" t="s">
        <v>229</v>
      </c>
      <c r="D26" s="136">
        <v>13</v>
      </c>
      <c r="E26" s="136">
        <v>7</v>
      </c>
      <c r="F26" s="136">
        <v>20</v>
      </c>
      <c r="G26" s="136"/>
      <c r="H26" s="136">
        <v>36</v>
      </c>
      <c r="I26" s="136">
        <v>15</v>
      </c>
      <c r="J26" s="136">
        <v>51</v>
      </c>
      <c r="K26" s="136"/>
      <c r="L26" s="136">
        <v>71</v>
      </c>
      <c r="M26" s="50"/>
    </row>
    <row r="27" spans="1:13" s="20" customFormat="1" ht="11.25" customHeight="1">
      <c r="A27" s="103"/>
      <c r="B27" s="103"/>
      <c r="C27" s="48" t="s">
        <v>288</v>
      </c>
      <c r="D27" s="136">
        <v>8</v>
      </c>
      <c r="E27" s="136">
        <v>1</v>
      </c>
      <c r="F27" s="136">
        <v>9</v>
      </c>
      <c r="G27" s="136"/>
      <c r="H27" s="136">
        <v>24</v>
      </c>
      <c r="I27" s="136">
        <v>11</v>
      </c>
      <c r="J27" s="136">
        <v>35</v>
      </c>
      <c r="K27" s="136"/>
      <c r="L27" s="136">
        <v>44</v>
      </c>
      <c r="M27" s="99"/>
    </row>
    <row r="28" spans="1:13" ht="11.25" customHeight="1">
      <c r="A28" s="48"/>
      <c r="B28" s="48"/>
      <c r="C28" s="48" t="s">
        <v>305</v>
      </c>
      <c r="D28" s="136">
        <v>18</v>
      </c>
      <c r="E28" s="136">
        <v>5</v>
      </c>
      <c r="F28" s="136">
        <v>23</v>
      </c>
      <c r="G28" s="136"/>
      <c r="H28" s="136">
        <v>0</v>
      </c>
      <c r="I28" s="136">
        <v>0</v>
      </c>
      <c r="J28" s="136">
        <v>0</v>
      </c>
      <c r="K28" s="136"/>
      <c r="L28" s="136">
        <v>23</v>
      </c>
      <c r="M28" s="50"/>
    </row>
    <row r="29" spans="1:13" s="20" customFormat="1" ht="11.25" customHeight="1">
      <c r="A29" s="103"/>
      <c r="B29" s="103"/>
      <c r="C29" s="48" t="s">
        <v>183</v>
      </c>
      <c r="D29" s="19">
        <v>67</v>
      </c>
      <c r="E29" s="19">
        <v>10</v>
      </c>
      <c r="F29" s="50">
        <v>77</v>
      </c>
      <c r="G29" s="19"/>
      <c r="H29" s="19">
        <v>45</v>
      </c>
      <c r="I29" s="19">
        <v>14</v>
      </c>
      <c r="J29" s="50">
        <v>59</v>
      </c>
      <c r="K29" s="50"/>
      <c r="L29" s="50">
        <v>136</v>
      </c>
      <c r="M29" s="99"/>
    </row>
    <row r="30" spans="1:13" ht="11.25" customHeight="1">
      <c r="A30" s="48"/>
      <c r="B30" s="48"/>
      <c r="C30" s="48"/>
      <c r="D30" s="51"/>
      <c r="E30" s="51"/>
      <c r="F30" s="51"/>
      <c r="G30" s="51"/>
      <c r="H30" s="51"/>
      <c r="I30" s="51"/>
      <c r="J30" s="51"/>
      <c r="K30" s="51"/>
      <c r="L30" s="51"/>
      <c r="M30" s="50"/>
    </row>
    <row r="31" spans="1:13" ht="11.25" customHeight="1">
      <c r="A31" s="103" t="s">
        <v>289</v>
      </c>
      <c r="B31" s="48"/>
      <c r="C31" s="48"/>
      <c r="D31" s="100">
        <f>SUM(D32,D41,D56)</f>
        <v>415</v>
      </c>
      <c r="E31" s="100">
        <f>SUM(E32,E41,E56)</f>
        <v>497</v>
      </c>
      <c r="F31" s="100">
        <f>SUM(F32,F41,F56)</f>
        <v>912</v>
      </c>
      <c r="G31" s="100"/>
      <c r="H31" s="100">
        <f>SUM(H32,H41,H56)</f>
        <v>636</v>
      </c>
      <c r="I31" s="100">
        <f>SUM(I32,I41,I56)</f>
        <v>633</v>
      </c>
      <c r="J31" s="100">
        <f>SUM(J32,J41,J56)</f>
        <v>1269</v>
      </c>
      <c r="K31" s="100"/>
      <c r="L31" s="100">
        <f>SUM(L32,L41,L56)</f>
        <v>2181</v>
      </c>
      <c r="M31" s="50"/>
    </row>
    <row r="32" spans="1:13" ht="11.25" customHeight="1">
      <c r="A32" s="48"/>
      <c r="B32" s="48" t="s">
        <v>106</v>
      </c>
      <c r="C32" s="48"/>
      <c r="D32" s="19">
        <f>SUM(D33:D40)</f>
        <v>71</v>
      </c>
      <c r="E32" s="19">
        <f>SUM(E33:E40)</f>
        <v>138</v>
      </c>
      <c r="F32" s="19">
        <f>SUM(F33:F40)</f>
        <v>209</v>
      </c>
      <c r="G32" s="19"/>
      <c r="H32" s="19">
        <f>SUM(H33:H40)</f>
        <v>62</v>
      </c>
      <c r="I32" s="19">
        <f>SUM(I33:I40)</f>
        <v>73</v>
      </c>
      <c r="J32" s="19">
        <f>SUM(J33:J40)</f>
        <v>135</v>
      </c>
      <c r="K32" s="19"/>
      <c r="L32" s="50">
        <f>SUM(F32,J32)</f>
        <v>344</v>
      </c>
      <c r="M32" s="50"/>
    </row>
    <row r="33" spans="1:13" ht="11.25" customHeight="1">
      <c r="A33" s="48"/>
      <c r="B33" s="48"/>
      <c r="C33" s="48" t="s">
        <v>188</v>
      </c>
      <c r="D33" s="51">
        <v>2</v>
      </c>
      <c r="E33" s="51">
        <v>4</v>
      </c>
      <c r="F33" s="19">
        <f aca="true" t="shared" si="3" ref="F33:F48">SUM(D33:E33)</f>
        <v>6</v>
      </c>
      <c r="G33" s="51"/>
      <c r="H33" s="51">
        <v>0</v>
      </c>
      <c r="I33" s="51">
        <v>0</v>
      </c>
      <c r="J33" s="50">
        <f aca="true" t="shared" si="4" ref="J33:J48">SUM(H33:I33)</f>
        <v>0</v>
      </c>
      <c r="K33" s="51"/>
      <c r="L33" s="50">
        <f>SUM(F33,J33)</f>
        <v>6</v>
      </c>
      <c r="M33" s="50"/>
    </row>
    <row r="34" spans="1:13" ht="11.25" customHeight="1">
      <c r="A34" s="48"/>
      <c r="B34" s="48"/>
      <c r="C34" s="48" t="s">
        <v>333</v>
      </c>
      <c r="D34" s="51">
        <v>7</v>
      </c>
      <c r="E34" s="51">
        <v>27</v>
      </c>
      <c r="F34" s="19">
        <f t="shared" si="3"/>
        <v>34</v>
      </c>
      <c r="G34" s="51"/>
      <c r="H34" s="51">
        <v>0</v>
      </c>
      <c r="I34" s="51">
        <v>0</v>
      </c>
      <c r="J34" s="50">
        <f t="shared" si="4"/>
        <v>0</v>
      </c>
      <c r="K34" s="51"/>
      <c r="L34" s="50">
        <f aca="true" t="shared" si="5" ref="L34:L48">SUM(F34,J34)</f>
        <v>34</v>
      </c>
      <c r="M34" s="50"/>
    </row>
    <row r="35" spans="1:13" ht="11.25" customHeight="1">
      <c r="A35" s="48"/>
      <c r="B35" s="48"/>
      <c r="C35" s="49" t="s">
        <v>224</v>
      </c>
      <c r="D35" s="51">
        <v>5</v>
      </c>
      <c r="E35" s="51">
        <v>7</v>
      </c>
      <c r="F35" s="19">
        <f t="shared" si="3"/>
        <v>12</v>
      </c>
      <c r="G35" s="51"/>
      <c r="H35" s="51">
        <v>0</v>
      </c>
      <c r="I35" s="51">
        <v>0</v>
      </c>
      <c r="J35" s="50">
        <f t="shared" si="4"/>
        <v>0</v>
      </c>
      <c r="K35" s="51"/>
      <c r="L35" s="50">
        <f t="shared" si="5"/>
        <v>12</v>
      </c>
      <c r="M35" s="50"/>
    </row>
    <row r="36" spans="1:13" ht="11.25" customHeight="1">
      <c r="A36" s="48"/>
      <c r="B36" s="48"/>
      <c r="C36" s="49" t="s">
        <v>331</v>
      </c>
      <c r="D36" s="51">
        <v>3</v>
      </c>
      <c r="E36" s="51">
        <v>11</v>
      </c>
      <c r="F36" s="19">
        <f t="shared" si="3"/>
        <v>14</v>
      </c>
      <c r="G36" s="51"/>
      <c r="H36" s="51">
        <v>7</v>
      </c>
      <c r="I36" s="51">
        <v>15</v>
      </c>
      <c r="J36" s="50">
        <f t="shared" si="4"/>
        <v>22</v>
      </c>
      <c r="K36" s="51"/>
      <c r="L36" s="50">
        <f t="shared" si="5"/>
        <v>36</v>
      </c>
      <c r="M36" s="50"/>
    </row>
    <row r="37" spans="1:13" ht="11.25" customHeight="1">
      <c r="A37" s="48"/>
      <c r="B37" s="48"/>
      <c r="C37" s="48" t="s">
        <v>241</v>
      </c>
      <c r="D37" s="51">
        <v>5</v>
      </c>
      <c r="E37" s="51">
        <v>1</v>
      </c>
      <c r="F37" s="19">
        <f t="shared" si="3"/>
        <v>6</v>
      </c>
      <c r="G37" s="51"/>
      <c r="H37" s="51">
        <v>4</v>
      </c>
      <c r="I37" s="51">
        <v>5</v>
      </c>
      <c r="J37" s="50">
        <f t="shared" si="4"/>
        <v>9</v>
      </c>
      <c r="K37" s="51"/>
      <c r="L37" s="50">
        <f t="shared" si="5"/>
        <v>15</v>
      </c>
      <c r="M37" s="50"/>
    </row>
    <row r="38" spans="1:13" ht="11.25" customHeight="1">
      <c r="A38" s="48"/>
      <c r="B38" s="48"/>
      <c r="C38" s="48" t="s">
        <v>191</v>
      </c>
      <c r="D38" s="51">
        <v>41</v>
      </c>
      <c r="E38" s="51">
        <v>73</v>
      </c>
      <c r="F38" s="19">
        <f t="shared" si="3"/>
        <v>114</v>
      </c>
      <c r="G38" s="51"/>
      <c r="H38" s="51">
        <v>51</v>
      </c>
      <c r="I38" s="51">
        <v>52</v>
      </c>
      <c r="J38" s="50">
        <f t="shared" si="4"/>
        <v>103</v>
      </c>
      <c r="K38" s="51"/>
      <c r="L38" s="50">
        <f t="shared" si="5"/>
        <v>217</v>
      </c>
      <c r="M38" s="50"/>
    </row>
    <row r="39" spans="1:13" ht="11.25" customHeight="1">
      <c r="A39" s="48"/>
      <c r="B39" s="48"/>
      <c r="C39" s="48" t="s">
        <v>306</v>
      </c>
      <c r="D39" s="51">
        <v>5</v>
      </c>
      <c r="E39" s="51">
        <v>13</v>
      </c>
      <c r="F39" s="19">
        <f t="shared" si="3"/>
        <v>18</v>
      </c>
      <c r="G39" s="51"/>
      <c r="H39" s="51">
        <v>0</v>
      </c>
      <c r="I39" s="51">
        <v>0</v>
      </c>
      <c r="J39" s="50">
        <f t="shared" si="4"/>
        <v>0</v>
      </c>
      <c r="K39" s="51"/>
      <c r="L39" s="50">
        <f t="shared" si="5"/>
        <v>18</v>
      </c>
      <c r="M39" s="50"/>
    </row>
    <row r="40" spans="1:13" ht="11.25" customHeight="1">
      <c r="A40" s="48"/>
      <c r="B40" s="48"/>
      <c r="C40" s="48" t="s">
        <v>311</v>
      </c>
      <c r="D40" s="51">
        <v>3</v>
      </c>
      <c r="E40" s="51">
        <v>2</v>
      </c>
      <c r="F40" s="19">
        <f t="shared" si="3"/>
        <v>5</v>
      </c>
      <c r="G40" s="51"/>
      <c r="H40" s="51">
        <v>0</v>
      </c>
      <c r="I40" s="51">
        <v>1</v>
      </c>
      <c r="J40" s="50">
        <f t="shared" si="4"/>
        <v>1</v>
      </c>
      <c r="K40" s="51"/>
      <c r="L40" s="50">
        <f t="shared" si="5"/>
        <v>6</v>
      </c>
      <c r="M40" s="50"/>
    </row>
    <row r="41" spans="2:13" ht="11.25" customHeight="1">
      <c r="B41" s="4" t="s">
        <v>134</v>
      </c>
      <c r="D41" s="19">
        <f>SUM(D42:D50)</f>
        <v>229</v>
      </c>
      <c r="E41" s="19">
        <f>SUM(E42:E50)</f>
        <v>252</v>
      </c>
      <c r="F41" s="19">
        <f t="shared" si="3"/>
        <v>481</v>
      </c>
      <c r="G41" s="19"/>
      <c r="H41" s="19">
        <f>SUM(H42:H50)</f>
        <v>199</v>
      </c>
      <c r="I41" s="19">
        <f>SUM(I42:I50)</f>
        <v>204</v>
      </c>
      <c r="J41" s="50">
        <f t="shared" si="4"/>
        <v>403</v>
      </c>
      <c r="K41" s="19"/>
      <c r="L41" s="50">
        <f t="shared" si="5"/>
        <v>884</v>
      </c>
      <c r="M41" s="19"/>
    </row>
    <row r="42" spans="1:13" ht="10.5" customHeight="1">
      <c r="A42" s="48"/>
      <c r="B42" s="48"/>
      <c r="C42" s="4" t="s">
        <v>230</v>
      </c>
      <c r="D42" s="51">
        <v>2</v>
      </c>
      <c r="E42" s="51">
        <v>6</v>
      </c>
      <c r="F42" s="19">
        <f t="shared" si="3"/>
        <v>8</v>
      </c>
      <c r="G42" s="51"/>
      <c r="H42" s="51">
        <v>7</v>
      </c>
      <c r="I42" s="51">
        <v>7</v>
      </c>
      <c r="J42" s="50">
        <f t="shared" si="4"/>
        <v>14</v>
      </c>
      <c r="K42" s="51"/>
      <c r="L42" s="50">
        <f t="shared" si="5"/>
        <v>22</v>
      </c>
      <c r="M42" s="50"/>
    </row>
    <row r="43" spans="1:13" ht="11.25" customHeight="1">
      <c r="A43" s="48"/>
      <c r="B43" s="48"/>
      <c r="C43" s="4" t="s">
        <v>231</v>
      </c>
      <c r="D43" s="136">
        <v>65</v>
      </c>
      <c r="E43" s="136">
        <v>67</v>
      </c>
      <c r="F43" s="136">
        <v>132</v>
      </c>
      <c r="G43" s="136"/>
      <c r="H43" s="136">
        <v>16</v>
      </c>
      <c r="I43" s="136">
        <v>26</v>
      </c>
      <c r="J43" s="136">
        <v>42</v>
      </c>
      <c r="K43" s="136"/>
      <c r="L43" s="136">
        <v>174</v>
      </c>
      <c r="M43" s="50"/>
    </row>
    <row r="44" spans="1:13" ht="11.25" customHeight="1">
      <c r="A44" s="48"/>
      <c r="B44" s="48"/>
      <c r="C44" s="48" t="s">
        <v>232</v>
      </c>
      <c r="D44" s="136">
        <v>16</v>
      </c>
      <c r="E44" s="136">
        <v>24</v>
      </c>
      <c r="F44" s="136">
        <f>SUM(D44:E44)</f>
        <v>40</v>
      </c>
      <c r="G44" s="136"/>
      <c r="H44" s="136">
        <v>12</v>
      </c>
      <c r="I44" s="136">
        <v>18</v>
      </c>
      <c r="J44" s="136">
        <f>SUM(H44:I44)</f>
        <v>30</v>
      </c>
      <c r="K44" s="136"/>
      <c r="L44" s="136">
        <f>SUM(J44,F44)</f>
        <v>70</v>
      </c>
      <c r="M44" s="50"/>
    </row>
    <row r="45" spans="1:13" ht="11.25" customHeight="1">
      <c r="A45" s="48"/>
      <c r="B45" s="48"/>
      <c r="C45" s="48" t="s">
        <v>234</v>
      </c>
      <c r="D45" s="50">
        <f>9+24</f>
        <v>33</v>
      </c>
      <c r="E45" s="50">
        <f>2+19</f>
        <v>21</v>
      </c>
      <c r="F45" s="19">
        <f t="shared" si="3"/>
        <v>54</v>
      </c>
      <c r="G45" s="50"/>
      <c r="H45" s="50">
        <f>16+40</f>
        <v>56</v>
      </c>
      <c r="I45" s="50">
        <f>12+31</f>
        <v>43</v>
      </c>
      <c r="J45" s="50">
        <f t="shared" si="4"/>
        <v>99</v>
      </c>
      <c r="K45" s="50"/>
      <c r="L45" s="50">
        <f t="shared" si="5"/>
        <v>153</v>
      </c>
      <c r="M45" s="50"/>
    </row>
    <row r="46" spans="1:13" ht="11.25" customHeight="1">
      <c r="A46" s="48"/>
      <c r="B46" s="48"/>
      <c r="C46" s="48" t="s">
        <v>235</v>
      </c>
      <c r="D46" s="51">
        <v>19</v>
      </c>
      <c r="E46" s="51">
        <v>43</v>
      </c>
      <c r="F46" s="19">
        <f t="shared" si="3"/>
        <v>62</v>
      </c>
      <c r="G46" s="51"/>
      <c r="H46" s="51">
        <v>9</v>
      </c>
      <c r="I46" s="51">
        <v>13</v>
      </c>
      <c r="J46" s="50">
        <f t="shared" si="4"/>
        <v>22</v>
      </c>
      <c r="K46" s="51"/>
      <c r="L46" s="50">
        <f t="shared" si="5"/>
        <v>84</v>
      </c>
      <c r="M46" s="50"/>
    </row>
    <row r="47" spans="1:13" ht="11.25" customHeight="1">
      <c r="A47" s="48"/>
      <c r="B47" s="48"/>
      <c r="C47" s="48" t="s">
        <v>236</v>
      </c>
      <c r="D47" s="50">
        <v>11</v>
      </c>
      <c r="E47" s="50">
        <v>15</v>
      </c>
      <c r="F47" s="19">
        <f t="shared" si="3"/>
        <v>26</v>
      </c>
      <c r="G47" s="50"/>
      <c r="H47" s="50">
        <v>20</v>
      </c>
      <c r="I47" s="50">
        <v>14</v>
      </c>
      <c r="J47" s="50">
        <f t="shared" si="4"/>
        <v>34</v>
      </c>
      <c r="K47" s="50"/>
      <c r="L47" s="50">
        <f t="shared" si="5"/>
        <v>60</v>
      </c>
      <c r="M47" s="50"/>
    </row>
    <row r="48" spans="1:13" ht="11.25" customHeight="1">
      <c r="A48" s="48"/>
      <c r="B48" s="48"/>
      <c r="C48" s="48" t="s">
        <v>186</v>
      </c>
      <c r="D48" s="51">
        <v>71</v>
      </c>
      <c r="E48" s="51">
        <v>57</v>
      </c>
      <c r="F48" s="19">
        <f t="shared" si="3"/>
        <v>128</v>
      </c>
      <c r="G48" s="51"/>
      <c r="H48" s="51">
        <v>31</v>
      </c>
      <c r="I48" s="51">
        <v>35</v>
      </c>
      <c r="J48" s="50">
        <f t="shared" si="4"/>
        <v>66</v>
      </c>
      <c r="K48" s="51"/>
      <c r="L48" s="50">
        <f t="shared" si="5"/>
        <v>194</v>
      </c>
      <c r="M48" s="50"/>
    </row>
    <row r="49" spans="1:13" ht="11.25" customHeight="1">
      <c r="A49" s="48"/>
      <c r="B49" s="48"/>
      <c r="C49" s="48" t="s">
        <v>244</v>
      </c>
      <c r="D49" s="136">
        <v>4</v>
      </c>
      <c r="E49" s="136">
        <v>2</v>
      </c>
      <c r="F49" s="136">
        <f>SUM(D49:E49)</f>
        <v>6</v>
      </c>
      <c r="G49" s="136"/>
      <c r="H49" s="136">
        <v>7</v>
      </c>
      <c r="I49" s="136">
        <v>11</v>
      </c>
      <c r="J49" s="136">
        <f>SUM(H49:I49)</f>
        <v>18</v>
      </c>
      <c r="K49" s="136"/>
      <c r="L49" s="136">
        <f>SUM(J49,F49)</f>
        <v>24</v>
      </c>
      <c r="M49" s="50"/>
    </row>
    <row r="50" spans="1:13" ht="11.25" customHeight="1">
      <c r="A50" s="48"/>
      <c r="B50" s="48"/>
      <c r="C50" s="4" t="s">
        <v>201</v>
      </c>
      <c r="D50" s="19">
        <v>8</v>
      </c>
      <c r="E50" s="19">
        <v>17</v>
      </c>
      <c r="F50" s="19">
        <f>SUM(D50:E50)</f>
        <v>25</v>
      </c>
      <c r="G50" s="19"/>
      <c r="H50" s="19">
        <v>41</v>
      </c>
      <c r="I50" s="19">
        <v>37</v>
      </c>
      <c r="J50" s="51">
        <f>SUM(H50:I50)</f>
        <v>78</v>
      </c>
      <c r="K50" s="19"/>
      <c r="L50" s="50">
        <f>SUM(F50,J50)</f>
        <v>103</v>
      </c>
      <c r="M50" s="50"/>
    </row>
    <row r="51" spans="1:13" ht="11.25" customHeight="1">
      <c r="A51" s="48"/>
      <c r="B51" s="48"/>
      <c r="D51" s="51"/>
      <c r="E51" s="51"/>
      <c r="F51" s="51"/>
      <c r="G51" s="51"/>
      <c r="H51" s="51"/>
      <c r="I51" s="51"/>
      <c r="J51" s="51"/>
      <c r="K51" s="51"/>
      <c r="L51" s="51"/>
      <c r="M51" s="50"/>
    </row>
    <row r="52" spans="1:13" ht="11.25" customHeight="1">
      <c r="A52" s="48"/>
      <c r="B52" s="48"/>
      <c r="D52" s="51"/>
      <c r="E52" s="51"/>
      <c r="F52" s="51"/>
      <c r="G52" s="51"/>
      <c r="H52" s="51"/>
      <c r="I52" s="51"/>
      <c r="J52" s="51"/>
      <c r="K52" s="51"/>
      <c r="L52" s="51"/>
      <c r="M52" s="50"/>
    </row>
    <row r="53" spans="1:13" ht="11.25" customHeight="1">
      <c r="A53" s="48"/>
      <c r="B53" s="48"/>
      <c r="D53" s="51"/>
      <c r="E53" s="51"/>
      <c r="F53" s="51"/>
      <c r="G53" s="51"/>
      <c r="H53" s="51"/>
      <c r="I53" s="51"/>
      <c r="J53" s="51"/>
      <c r="K53" s="51"/>
      <c r="L53" s="51"/>
      <c r="M53" s="50"/>
    </row>
    <row r="54" spans="1:13" ht="11.25" customHeight="1">
      <c r="A54" s="48"/>
      <c r="B54" s="48"/>
      <c r="D54" s="51"/>
      <c r="E54" s="51"/>
      <c r="F54" s="51"/>
      <c r="G54" s="51"/>
      <c r="H54" s="51"/>
      <c r="I54" s="51"/>
      <c r="J54" s="51"/>
      <c r="K54" s="51"/>
      <c r="L54" s="51"/>
      <c r="M54" s="50"/>
    </row>
    <row r="55" spans="1:13" ht="11.25" customHeight="1">
      <c r="A55" s="103" t="s">
        <v>292</v>
      </c>
      <c r="B55" s="48"/>
      <c r="D55" s="51"/>
      <c r="E55" s="51"/>
      <c r="F55" s="51"/>
      <c r="G55" s="51"/>
      <c r="H55" s="51"/>
      <c r="I55" s="51"/>
      <c r="J55" s="51"/>
      <c r="K55" s="51"/>
      <c r="L55" s="51"/>
      <c r="M55" s="50"/>
    </row>
    <row r="56" spans="2:13" ht="11.25" customHeight="1">
      <c r="B56" s="4" t="s">
        <v>135</v>
      </c>
      <c r="D56" s="51">
        <f>SUM(D57:D66)</f>
        <v>115</v>
      </c>
      <c r="E56" s="51">
        <f>SUM(E57:E66)</f>
        <v>107</v>
      </c>
      <c r="F56" s="51">
        <f>SUM(F57:F66)</f>
        <v>222</v>
      </c>
      <c r="G56" s="51"/>
      <c r="H56" s="51">
        <f>SUM(H57:H66)</f>
        <v>375</v>
      </c>
      <c r="I56" s="51">
        <f>SUM(I57:I66)</f>
        <v>356</v>
      </c>
      <c r="J56" s="51">
        <f>SUM(H56:I56)</f>
        <v>731</v>
      </c>
      <c r="K56" s="51"/>
      <c r="L56" s="50">
        <f aca="true" t="shared" si="6" ref="L56:L66">SUM(F56,J56)</f>
        <v>953</v>
      </c>
      <c r="M56" s="19"/>
    </row>
    <row r="57" spans="1:13" ht="11.25" customHeight="1">
      <c r="A57" s="48"/>
      <c r="B57" s="48"/>
      <c r="C57" s="4" t="s">
        <v>230</v>
      </c>
      <c r="D57" s="19">
        <v>0</v>
      </c>
      <c r="E57" s="19">
        <v>0</v>
      </c>
      <c r="F57" s="19">
        <v>0</v>
      </c>
      <c r="G57" s="19"/>
      <c r="H57" s="19">
        <v>4</v>
      </c>
      <c r="I57" s="19">
        <v>4</v>
      </c>
      <c r="J57" s="51">
        <f aca="true" t="shared" si="7" ref="J57:J66">SUM(H57:I57)</f>
        <v>8</v>
      </c>
      <c r="K57" s="19"/>
      <c r="L57" s="50">
        <f t="shared" si="6"/>
        <v>8</v>
      </c>
      <c r="M57" s="50"/>
    </row>
    <row r="58" spans="1:13" ht="11.25" customHeight="1">
      <c r="A58" s="48"/>
      <c r="B58" s="48"/>
      <c r="C58" s="4" t="s">
        <v>231</v>
      </c>
      <c r="D58" s="136">
        <v>25</v>
      </c>
      <c r="E58" s="136">
        <v>22</v>
      </c>
      <c r="F58" s="136">
        <v>47</v>
      </c>
      <c r="G58" s="19"/>
      <c r="H58" s="136">
        <v>58</v>
      </c>
      <c r="I58" s="136">
        <v>77</v>
      </c>
      <c r="J58" s="136">
        <v>135</v>
      </c>
      <c r="K58" s="19"/>
      <c r="L58" s="50">
        <v>182</v>
      </c>
      <c r="M58" s="50"/>
    </row>
    <row r="59" spans="1:13" ht="11.25" customHeight="1">
      <c r="A59" s="48"/>
      <c r="B59" s="48"/>
      <c r="C59" s="48" t="s">
        <v>185</v>
      </c>
      <c r="D59" s="136">
        <v>30</v>
      </c>
      <c r="E59" s="136">
        <v>32</v>
      </c>
      <c r="F59" s="136">
        <v>62</v>
      </c>
      <c r="G59" s="50"/>
      <c r="H59" s="136">
        <v>166</v>
      </c>
      <c r="I59" s="136">
        <v>172</v>
      </c>
      <c r="J59" s="136">
        <v>338</v>
      </c>
      <c r="K59" s="50"/>
      <c r="L59" s="50">
        <v>400</v>
      </c>
      <c r="M59" s="50"/>
    </row>
    <row r="60" spans="1:13" ht="11.25" customHeight="1">
      <c r="A60" s="48"/>
      <c r="B60" s="48"/>
      <c r="C60" s="48" t="s">
        <v>232</v>
      </c>
      <c r="D60" s="136">
        <v>11</v>
      </c>
      <c r="E60" s="136">
        <v>13</v>
      </c>
      <c r="F60" s="136">
        <v>24</v>
      </c>
      <c r="G60" s="50"/>
      <c r="H60" s="136">
        <v>58</v>
      </c>
      <c r="I60" s="136">
        <v>39</v>
      </c>
      <c r="J60" s="136">
        <v>97</v>
      </c>
      <c r="K60" s="50"/>
      <c r="L60" s="50">
        <v>121</v>
      </c>
      <c r="M60" s="50"/>
    </row>
    <row r="61" spans="1:13" ht="11.25" customHeight="1">
      <c r="A61" s="48"/>
      <c r="B61" s="48"/>
      <c r="C61" s="48" t="s">
        <v>234</v>
      </c>
      <c r="D61" s="19">
        <v>3</v>
      </c>
      <c r="E61" s="19">
        <v>7</v>
      </c>
      <c r="F61" s="19">
        <f aca="true" t="shared" si="8" ref="F61:F66">SUM(D61:E61)</f>
        <v>10</v>
      </c>
      <c r="G61" s="19"/>
      <c r="H61" s="19">
        <f>4+16</f>
        <v>20</v>
      </c>
      <c r="I61" s="19">
        <f>1+7</f>
        <v>8</v>
      </c>
      <c r="J61" s="51">
        <f t="shared" si="7"/>
        <v>28</v>
      </c>
      <c r="K61" s="50"/>
      <c r="L61" s="50">
        <f t="shared" si="6"/>
        <v>38</v>
      </c>
      <c r="M61" s="50"/>
    </row>
    <row r="62" spans="1:13" ht="11.25" customHeight="1">
      <c r="A62" s="48"/>
      <c r="B62" s="48"/>
      <c r="C62" s="48" t="s">
        <v>235</v>
      </c>
      <c r="D62" s="19">
        <v>15</v>
      </c>
      <c r="E62" s="19">
        <v>10</v>
      </c>
      <c r="F62" s="19">
        <f t="shared" si="8"/>
        <v>25</v>
      </c>
      <c r="G62" s="19"/>
      <c r="H62" s="19">
        <v>5</v>
      </c>
      <c r="I62" s="19">
        <v>12</v>
      </c>
      <c r="J62" s="51">
        <f t="shared" si="7"/>
        <v>17</v>
      </c>
      <c r="K62" s="19"/>
      <c r="L62" s="50">
        <f t="shared" si="6"/>
        <v>42</v>
      </c>
      <c r="M62" s="50"/>
    </row>
    <row r="63" spans="1:13" ht="11.25" customHeight="1">
      <c r="A63" s="48"/>
      <c r="B63" s="48"/>
      <c r="C63" s="48" t="s">
        <v>236</v>
      </c>
      <c r="D63" s="19">
        <v>5</v>
      </c>
      <c r="E63" s="19">
        <v>6</v>
      </c>
      <c r="F63" s="19">
        <f t="shared" si="8"/>
        <v>11</v>
      </c>
      <c r="G63" s="19"/>
      <c r="H63" s="19">
        <v>7</v>
      </c>
      <c r="I63" s="19">
        <v>3</v>
      </c>
      <c r="J63" s="51">
        <f t="shared" si="7"/>
        <v>10</v>
      </c>
      <c r="K63" s="19"/>
      <c r="L63" s="50">
        <f t="shared" si="6"/>
        <v>21</v>
      </c>
      <c r="M63" s="50"/>
    </row>
    <row r="64" spans="1:13" ht="11.25" customHeight="1">
      <c r="A64" s="48"/>
      <c r="B64" s="48"/>
      <c r="C64" s="48" t="s">
        <v>186</v>
      </c>
      <c r="D64" s="19">
        <v>14</v>
      </c>
      <c r="E64" s="19">
        <v>9</v>
      </c>
      <c r="F64" s="19">
        <f t="shared" si="8"/>
        <v>23</v>
      </c>
      <c r="G64" s="19"/>
      <c r="H64" s="19">
        <v>26</v>
      </c>
      <c r="I64" s="19">
        <v>10</v>
      </c>
      <c r="J64" s="51">
        <f t="shared" si="7"/>
        <v>36</v>
      </c>
      <c r="K64" s="19"/>
      <c r="L64" s="50">
        <f t="shared" si="6"/>
        <v>59</v>
      </c>
      <c r="M64" s="19"/>
    </row>
    <row r="65" spans="1:13" ht="11.25" customHeight="1">
      <c r="A65" s="48"/>
      <c r="B65" s="48"/>
      <c r="C65" s="4" t="s">
        <v>244</v>
      </c>
      <c r="D65" s="136">
        <v>1</v>
      </c>
      <c r="E65" s="136">
        <v>4</v>
      </c>
      <c r="F65" s="136">
        <f>SUM(D65:E65)</f>
        <v>5</v>
      </c>
      <c r="H65" s="136">
        <v>5</v>
      </c>
      <c r="I65" s="136">
        <v>3</v>
      </c>
      <c r="J65" s="136">
        <f>SUM(H65:I65)</f>
        <v>8</v>
      </c>
      <c r="L65" s="50">
        <f t="shared" si="6"/>
        <v>13</v>
      </c>
      <c r="M65" s="50"/>
    </row>
    <row r="66" spans="1:13" ht="11.25" customHeight="1">
      <c r="A66" s="48"/>
      <c r="B66" s="48"/>
      <c r="C66" s="48" t="s">
        <v>201</v>
      </c>
      <c r="D66" s="4">
        <v>11</v>
      </c>
      <c r="E66" s="4">
        <v>4</v>
      </c>
      <c r="F66" s="19">
        <f t="shared" si="8"/>
        <v>15</v>
      </c>
      <c r="H66" s="4">
        <v>26</v>
      </c>
      <c r="I66" s="4">
        <v>28</v>
      </c>
      <c r="J66" s="51">
        <f t="shared" si="7"/>
        <v>54</v>
      </c>
      <c r="L66" s="50">
        <f t="shared" si="6"/>
        <v>69</v>
      </c>
      <c r="M66" s="50"/>
    </row>
    <row r="67" spans="1:13" ht="11.25" customHeight="1">
      <c r="A67" s="48"/>
      <c r="B67" s="48"/>
      <c r="F67" s="50"/>
      <c r="M67" s="50"/>
    </row>
    <row r="68" spans="1:13" ht="11.25" customHeight="1">
      <c r="A68" s="103" t="s">
        <v>290</v>
      </c>
      <c r="B68" s="48"/>
      <c r="C68" s="48"/>
      <c r="D68" s="138">
        <f>SUM(D69,D74,D88)</f>
        <v>734</v>
      </c>
      <c r="E68" s="138">
        <f>SUM(E69,E74,E88)</f>
        <v>606</v>
      </c>
      <c r="F68" s="138">
        <f>SUM(F69,F74,F88)</f>
        <v>1340</v>
      </c>
      <c r="G68" s="138"/>
      <c r="H68" s="138">
        <f>SUM(H69,H74,H88)</f>
        <v>777</v>
      </c>
      <c r="I68" s="138">
        <f>SUM(I69,I74,I88)</f>
        <v>698</v>
      </c>
      <c r="J68" s="138">
        <f>SUM(J69,J74,J88)</f>
        <v>1475</v>
      </c>
      <c r="K68" s="138"/>
      <c r="L68" s="138">
        <f>SUM(L69,L74,L88)</f>
        <v>2815</v>
      </c>
      <c r="M68" s="50"/>
    </row>
    <row r="69" spans="1:13" ht="11.25" customHeight="1">
      <c r="A69" s="103"/>
      <c r="B69" s="48" t="s">
        <v>106</v>
      </c>
      <c r="C69" s="48"/>
      <c r="D69" s="51">
        <f>SUM(D70:D73)</f>
        <v>45</v>
      </c>
      <c r="E69" s="51">
        <f>SUM(E70:E73)</f>
        <v>53</v>
      </c>
      <c r="F69" s="51">
        <f>SUM(F70:F73)</f>
        <v>98</v>
      </c>
      <c r="G69" s="51"/>
      <c r="H69" s="51">
        <f>SUM(H70:H73)</f>
        <v>0</v>
      </c>
      <c r="I69" s="51">
        <f>SUM(I70:I73)</f>
        <v>0</v>
      </c>
      <c r="J69" s="51">
        <f>SUM(J70:J73)</f>
        <v>0</v>
      </c>
      <c r="K69" s="51"/>
      <c r="L69" s="51">
        <f>SUM(F69,J69)</f>
        <v>98</v>
      </c>
      <c r="M69" s="50"/>
    </row>
    <row r="70" spans="1:13" ht="11.25" customHeight="1">
      <c r="A70" s="103"/>
      <c r="B70" s="48"/>
      <c r="C70" s="48" t="s">
        <v>309</v>
      </c>
      <c r="D70" s="51">
        <v>3</v>
      </c>
      <c r="E70" s="51">
        <v>11</v>
      </c>
      <c r="F70" s="19">
        <f>SUM(D70:E70)</f>
        <v>14</v>
      </c>
      <c r="G70" s="51"/>
      <c r="H70" s="51">
        <v>0</v>
      </c>
      <c r="I70" s="51">
        <v>0</v>
      </c>
      <c r="J70" s="51">
        <v>0</v>
      </c>
      <c r="K70" s="51"/>
      <c r="L70" s="51">
        <f>SUM(F70,J70)</f>
        <v>14</v>
      </c>
      <c r="M70" s="50"/>
    </row>
    <row r="71" spans="1:13" ht="11.25" customHeight="1">
      <c r="A71" s="103"/>
      <c r="B71" s="48"/>
      <c r="C71" s="48" t="s">
        <v>308</v>
      </c>
      <c r="D71" s="51">
        <v>2</v>
      </c>
      <c r="E71" s="51">
        <v>6</v>
      </c>
      <c r="F71" s="19">
        <f>SUM(D71:E71)</f>
        <v>8</v>
      </c>
      <c r="G71" s="51"/>
      <c r="H71" s="51">
        <v>0</v>
      </c>
      <c r="I71" s="51">
        <v>0</v>
      </c>
      <c r="J71" s="51">
        <v>0</v>
      </c>
      <c r="K71" s="51"/>
      <c r="L71" s="51">
        <f>SUM(F71,J71)</f>
        <v>8</v>
      </c>
      <c r="M71" s="50"/>
    </row>
    <row r="72" spans="1:13" ht="11.25" customHeight="1">
      <c r="A72" s="103"/>
      <c r="B72" s="48"/>
      <c r="C72" s="48" t="s">
        <v>156</v>
      </c>
      <c r="D72" s="51">
        <v>33</v>
      </c>
      <c r="E72" s="51">
        <v>25</v>
      </c>
      <c r="F72" s="19">
        <f>SUM(D72:E72)</f>
        <v>58</v>
      </c>
      <c r="G72" s="51"/>
      <c r="H72" s="51">
        <v>0</v>
      </c>
      <c r="I72" s="51">
        <v>0</v>
      </c>
      <c r="J72" s="51">
        <v>0</v>
      </c>
      <c r="K72" s="51"/>
      <c r="L72" s="51">
        <f>SUM(F72,J72)</f>
        <v>58</v>
      </c>
      <c r="M72" s="50"/>
    </row>
    <row r="73" spans="1:13" ht="11.25" customHeight="1">
      <c r="A73" s="103"/>
      <c r="B73" s="48"/>
      <c r="C73" s="48" t="s">
        <v>307</v>
      </c>
      <c r="D73" s="51">
        <v>7</v>
      </c>
      <c r="E73" s="51">
        <v>11</v>
      </c>
      <c r="F73" s="19">
        <f>SUM(D73:E73)</f>
        <v>18</v>
      </c>
      <c r="G73" s="51"/>
      <c r="H73" s="51">
        <v>0</v>
      </c>
      <c r="I73" s="51">
        <v>0</v>
      </c>
      <c r="J73" s="51">
        <f>SUM(H73:I73)</f>
        <v>0</v>
      </c>
      <c r="K73" s="51"/>
      <c r="L73" s="51">
        <f>SUM(F73,J73)</f>
        <v>18</v>
      </c>
      <c r="M73" s="50"/>
    </row>
    <row r="74" spans="2:13" ht="10.5" customHeight="1">
      <c r="B74" s="4" t="s">
        <v>134</v>
      </c>
      <c r="C74" s="48"/>
      <c r="D74" s="19">
        <f>SUM(D75:D87)</f>
        <v>566</v>
      </c>
      <c r="E74" s="19">
        <f>SUM(E75:E87)</f>
        <v>446</v>
      </c>
      <c r="F74" s="19">
        <f>SUM(D74:E74)</f>
        <v>1012</v>
      </c>
      <c r="G74" s="19"/>
      <c r="H74" s="19">
        <f>SUM(H75:H87)</f>
        <v>660</v>
      </c>
      <c r="I74" s="19">
        <f>SUM(I75:I87)</f>
        <v>585</v>
      </c>
      <c r="J74" s="19">
        <f>SUM(H74:I74)</f>
        <v>1245</v>
      </c>
      <c r="K74" s="50"/>
      <c r="L74" s="50">
        <f aca="true" t="shared" si="9" ref="L74:L95">SUM(F74,J74)</f>
        <v>2257</v>
      </c>
      <c r="M74" s="19"/>
    </row>
    <row r="75" spans="3:13" ht="10.5" customHeight="1">
      <c r="C75" s="48" t="s">
        <v>178</v>
      </c>
      <c r="D75" s="19">
        <v>7</v>
      </c>
      <c r="E75" s="19">
        <v>10</v>
      </c>
      <c r="F75" s="19">
        <f aca="true" t="shared" si="10" ref="F75:F95">SUM(D75:E75)</f>
        <v>17</v>
      </c>
      <c r="G75" s="19"/>
      <c r="H75" s="19">
        <v>7</v>
      </c>
      <c r="I75" s="19">
        <v>19</v>
      </c>
      <c r="J75" s="19">
        <f aca="true" t="shared" si="11" ref="J75:J95">SUM(H75:I75)</f>
        <v>26</v>
      </c>
      <c r="K75" s="50"/>
      <c r="L75" s="50">
        <f t="shared" si="9"/>
        <v>43</v>
      </c>
      <c r="M75" s="19"/>
    </row>
    <row r="76" spans="3:13" ht="10.5" customHeight="1">
      <c r="C76" s="48" t="s">
        <v>154</v>
      </c>
      <c r="D76" s="19">
        <v>30</v>
      </c>
      <c r="E76" s="19">
        <v>21</v>
      </c>
      <c r="F76" s="19">
        <f t="shared" si="10"/>
        <v>51</v>
      </c>
      <c r="G76" s="19"/>
      <c r="H76" s="19">
        <v>39</v>
      </c>
      <c r="I76" s="19">
        <v>31</v>
      </c>
      <c r="J76" s="19">
        <f t="shared" si="11"/>
        <v>70</v>
      </c>
      <c r="K76" s="19"/>
      <c r="L76" s="50">
        <f t="shared" si="9"/>
        <v>121</v>
      </c>
      <c r="M76" s="19"/>
    </row>
    <row r="77" spans="3:13" ht="10.5" customHeight="1">
      <c r="C77" s="48" t="s">
        <v>233</v>
      </c>
      <c r="D77" s="19">
        <f>15+191</f>
        <v>206</v>
      </c>
      <c r="E77" s="19">
        <f>5+160</f>
        <v>165</v>
      </c>
      <c r="F77" s="19">
        <f t="shared" si="10"/>
        <v>371</v>
      </c>
      <c r="G77" s="19"/>
      <c r="H77" s="19">
        <f>21+232</f>
        <v>253</v>
      </c>
      <c r="I77" s="19">
        <f>14+193</f>
        <v>207</v>
      </c>
      <c r="J77" s="19">
        <f t="shared" si="11"/>
        <v>460</v>
      </c>
      <c r="K77" s="50"/>
      <c r="L77" s="50">
        <f t="shared" si="9"/>
        <v>831</v>
      </c>
      <c r="M77" s="19"/>
    </row>
    <row r="78" spans="3:13" ht="10.5" customHeight="1">
      <c r="C78" s="48" t="s">
        <v>250</v>
      </c>
      <c r="D78" s="19">
        <v>9</v>
      </c>
      <c r="E78" s="19">
        <v>20</v>
      </c>
      <c r="F78" s="19">
        <f t="shared" si="10"/>
        <v>29</v>
      </c>
      <c r="G78" s="19"/>
      <c r="H78" s="19">
        <v>20</v>
      </c>
      <c r="I78" s="19">
        <v>33</v>
      </c>
      <c r="J78" s="19">
        <f t="shared" si="11"/>
        <v>53</v>
      </c>
      <c r="K78" s="50"/>
      <c r="L78" s="50">
        <f t="shared" si="9"/>
        <v>82</v>
      </c>
      <c r="M78" s="19"/>
    </row>
    <row r="79" spans="3:13" ht="10.5" customHeight="1">
      <c r="C79" s="48" t="s">
        <v>30</v>
      </c>
      <c r="D79" s="19">
        <f>51+24+41</f>
        <v>116</v>
      </c>
      <c r="E79" s="19">
        <f>19+9+34</f>
        <v>62</v>
      </c>
      <c r="F79" s="19">
        <f t="shared" si="10"/>
        <v>178</v>
      </c>
      <c r="G79" s="19"/>
      <c r="H79" s="19">
        <f>20+28+61</f>
        <v>109</v>
      </c>
      <c r="I79" s="19">
        <f>15+17+53</f>
        <v>85</v>
      </c>
      <c r="J79" s="19">
        <f t="shared" si="11"/>
        <v>194</v>
      </c>
      <c r="K79" s="50"/>
      <c r="L79" s="50">
        <f t="shared" si="9"/>
        <v>372</v>
      </c>
      <c r="M79" s="19"/>
    </row>
    <row r="80" spans="1:13" ht="10.5" customHeight="1">
      <c r="A80" s="20"/>
      <c r="B80" s="20"/>
      <c r="C80" s="48" t="s">
        <v>249</v>
      </c>
      <c r="D80" s="19">
        <v>10</v>
      </c>
      <c r="E80" s="19">
        <v>13</v>
      </c>
      <c r="F80" s="19">
        <f t="shared" si="10"/>
        <v>23</v>
      </c>
      <c r="G80" s="19"/>
      <c r="H80" s="19">
        <v>11</v>
      </c>
      <c r="I80" s="19">
        <v>17</v>
      </c>
      <c r="J80" s="19">
        <f t="shared" si="11"/>
        <v>28</v>
      </c>
      <c r="K80" s="50"/>
      <c r="L80" s="50">
        <f t="shared" si="9"/>
        <v>51</v>
      </c>
      <c r="M80" s="19"/>
    </row>
    <row r="81" spans="3:13" ht="10.5" customHeight="1">
      <c r="C81" s="48" t="s">
        <v>39</v>
      </c>
      <c r="D81" s="19">
        <v>12</v>
      </c>
      <c r="E81" s="19">
        <v>12</v>
      </c>
      <c r="F81" s="19">
        <f t="shared" si="10"/>
        <v>24</v>
      </c>
      <c r="G81" s="19"/>
      <c r="H81" s="19">
        <v>8</v>
      </c>
      <c r="I81" s="19">
        <v>6</v>
      </c>
      <c r="J81" s="19">
        <f t="shared" si="11"/>
        <v>14</v>
      </c>
      <c r="K81" s="50"/>
      <c r="L81" s="50">
        <f t="shared" si="9"/>
        <v>38</v>
      </c>
      <c r="M81" s="19"/>
    </row>
    <row r="82" spans="3:13" ht="10.5" customHeight="1">
      <c r="C82" s="48" t="s">
        <v>247</v>
      </c>
      <c r="D82" s="19">
        <v>22</v>
      </c>
      <c r="E82" s="19">
        <v>16</v>
      </c>
      <c r="F82" s="19">
        <f t="shared" si="10"/>
        <v>38</v>
      </c>
      <c r="G82" s="19"/>
      <c r="H82" s="19">
        <v>26</v>
      </c>
      <c r="I82" s="19">
        <v>20</v>
      </c>
      <c r="J82" s="19">
        <f t="shared" si="11"/>
        <v>46</v>
      </c>
      <c r="K82" s="50"/>
      <c r="L82" s="50">
        <f t="shared" si="9"/>
        <v>84</v>
      </c>
      <c r="M82" s="19"/>
    </row>
    <row r="83" spans="3:13" ht="10.5" customHeight="1">
      <c r="C83" s="48" t="s">
        <v>155</v>
      </c>
      <c r="D83" s="19">
        <v>107</v>
      </c>
      <c r="E83" s="19">
        <v>73</v>
      </c>
      <c r="F83" s="19">
        <f t="shared" si="10"/>
        <v>180</v>
      </c>
      <c r="G83" s="19"/>
      <c r="H83" s="19">
        <v>139</v>
      </c>
      <c r="I83" s="19">
        <v>96</v>
      </c>
      <c r="J83" s="19">
        <f t="shared" si="11"/>
        <v>235</v>
      </c>
      <c r="K83" s="50"/>
      <c r="L83" s="50">
        <f t="shared" si="9"/>
        <v>415</v>
      </c>
      <c r="M83" s="19"/>
    </row>
    <row r="84" spans="1:13" ht="11.25" customHeight="1">
      <c r="A84" s="48"/>
      <c r="B84" s="48"/>
      <c r="C84" s="48" t="s">
        <v>37</v>
      </c>
      <c r="D84" s="51">
        <v>15</v>
      </c>
      <c r="E84" s="51">
        <v>16</v>
      </c>
      <c r="F84" s="19">
        <f t="shared" si="10"/>
        <v>31</v>
      </c>
      <c r="G84" s="51"/>
      <c r="H84" s="51">
        <v>15</v>
      </c>
      <c r="I84" s="51">
        <v>12</v>
      </c>
      <c r="J84" s="19">
        <f t="shared" si="11"/>
        <v>27</v>
      </c>
      <c r="K84" s="51"/>
      <c r="L84" s="50">
        <f t="shared" si="9"/>
        <v>58</v>
      </c>
      <c r="M84" s="50"/>
    </row>
    <row r="85" spans="1:13" ht="11.25" customHeight="1">
      <c r="A85" s="48"/>
      <c r="B85" s="48"/>
      <c r="C85" s="48" t="s">
        <v>248</v>
      </c>
      <c r="D85" s="19">
        <v>17</v>
      </c>
      <c r="E85" s="19">
        <v>12</v>
      </c>
      <c r="F85" s="19">
        <f t="shared" si="10"/>
        <v>29</v>
      </c>
      <c r="G85" s="19"/>
      <c r="H85" s="19">
        <v>19</v>
      </c>
      <c r="I85" s="19">
        <v>12</v>
      </c>
      <c r="J85" s="19">
        <f t="shared" si="11"/>
        <v>31</v>
      </c>
      <c r="K85" s="50"/>
      <c r="L85" s="50">
        <f t="shared" si="9"/>
        <v>60</v>
      </c>
      <c r="M85" s="50"/>
    </row>
    <row r="86" spans="1:13" s="20" customFormat="1" ht="11.25" customHeight="1">
      <c r="A86" s="103"/>
      <c r="B86" s="103"/>
      <c r="C86" s="4" t="s">
        <v>209</v>
      </c>
      <c r="D86" s="19">
        <v>7</v>
      </c>
      <c r="E86" s="19">
        <v>3</v>
      </c>
      <c r="F86" s="19">
        <f t="shared" si="10"/>
        <v>10</v>
      </c>
      <c r="G86" s="19"/>
      <c r="H86" s="19">
        <v>5</v>
      </c>
      <c r="I86" s="19">
        <v>3</v>
      </c>
      <c r="J86" s="19">
        <f t="shared" si="11"/>
        <v>8</v>
      </c>
      <c r="K86" s="19"/>
      <c r="L86" s="50">
        <f t="shared" si="9"/>
        <v>18</v>
      </c>
      <c r="M86" s="99"/>
    </row>
    <row r="87" spans="1:13" ht="11.25" customHeight="1">
      <c r="A87" s="48"/>
      <c r="B87" s="48"/>
      <c r="C87" s="48" t="s">
        <v>74</v>
      </c>
      <c r="D87" s="19">
        <v>8</v>
      </c>
      <c r="E87" s="19">
        <v>23</v>
      </c>
      <c r="F87" s="19">
        <f t="shared" si="10"/>
        <v>31</v>
      </c>
      <c r="G87" s="19"/>
      <c r="H87" s="19">
        <v>9</v>
      </c>
      <c r="I87" s="19">
        <v>44</v>
      </c>
      <c r="J87" s="19">
        <f t="shared" si="11"/>
        <v>53</v>
      </c>
      <c r="K87" s="50"/>
      <c r="L87" s="50">
        <f t="shared" si="9"/>
        <v>84</v>
      </c>
      <c r="M87" s="50"/>
    </row>
    <row r="88" spans="1:13" ht="11.25" customHeight="1">
      <c r="A88" s="48"/>
      <c r="B88" s="48" t="s">
        <v>135</v>
      </c>
      <c r="C88" s="48"/>
      <c r="D88" s="50">
        <f>SUM(D89:D95)</f>
        <v>123</v>
      </c>
      <c r="E88" s="50">
        <f>SUM(E89:E95)</f>
        <v>107</v>
      </c>
      <c r="F88" s="19">
        <f t="shared" si="10"/>
        <v>230</v>
      </c>
      <c r="G88" s="50"/>
      <c r="H88" s="50">
        <f>SUM(H89:H95)</f>
        <v>117</v>
      </c>
      <c r="I88" s="50">
        <f>SUM(I89:I95)</f>
        <v>113</v>
      </c>
      <c r="J88" s="19">
        <f t="shared" si="11"/>
        <v>230</v>
      </c>
      <c r="K88" s="50"/>
      <c r="L88" s="50">
        <f t="shared" si="9"/>
        <v>460</v>
      </c>
      <c r="M88" s="50"/>
    </row>
    <row r="89" spans="1:13" ht="11.25" customHeight="1">
      <c r="A89" s="48"/>
      <c r="B89" s="48"/>
      <c r="C89" s="48" t="s">
        <v>178</v>
      </c>
      <c r="D89" s="50">
        <v>3</v>
      </c>
      <c r="E89" s="50">
        <v>8</v>
      </c>
      <c r="F89" s="19">
        <f t="shared" si="10"/>
        <v>11</v>
      </c>
      <c r="G89" s="50"/>
      <c r="H89" s="50">
        <v>5</v>
      </c>
      <c r="I89" s="50">
        <v>9</v>
      </c>
      <c r="J89" s="19">
        <f t="shared" si="11"/>
        <v>14</v>
      </c>
      <c r="K89" s="50"/>
      <c r="L89" s="50">
        <f t="shared" si="9"/>
        <v>25</v>
      </c>
      <c r="M89" s="50"/>
    </row>
    <row r="90" spans="1:13" ht="11.25" customHeight="1">
      <c r="A90" s="48"/>
      <c r="B90" s="48"/>
      <c r="C90" s="48" t="s">
        <v>233</v>
      </c>
      <c r="D90" s="50">
        <v>14</v>
      </c>
      <c r="E90" s="50">
        <v>8</v>
      </c>
      <c r="F90" s="19">
        <f t="shared" si="10"/>
        <v>22</v>
      </c>
      <c r="G90" s="50"/>
      <c r="H90" s="50">
        <v>9</v>
      </c>
      <c r="I90" s="50">
        <v>4</v>
      </c>
      <c r="J90" s="19">
        <f t="shared" si="11"/>
        <v>13</v>
      </c>
      <c r="K90" s="50"/>
      <c r="L90" s="50">
        <f t="shared" si="9"/>
        <v>35</v>
      </c>
      <c r="M90" s="50"/>
    </row>
    <row r="91" spans="1:13" ht="11.25" customHeight="1">
      <c r="A91" s="48"/>
      <c r="B91" s="48"/>
      <c r="C91" s="48" t="s">
        <v>246</v>
      </c>
      <c r="D91" s="19">
        <v>37</v>
      </c>
      <c r="E91" s="19">
        <v>28</v>
      </c>
      <c r="F91" s="19">
        <f t="shared" si="10"/>
        <v>65</v>
      </c>
      <c r="G91" s="19"/>
      <c r="H91" s="19">
        <v>49</v>
      </c>
      <c r="I91" s="19">
        <v>38</v>
      </c>
      <c r="J91" s="19">
        <f t="shared" si="11"/>
        <v>87</v>
      </c>
      <c r="K91" s="19"/>
      <c r="L91" s="50">
        <f t="shared" si="9"/>
        <v>152</v>
      </c>
      <c r="M91" s="19"/>
    </row>
    <row r="92" spans="3:13" ht="12" customHeight="1">
      <c r="C92" s="48" t="s">
        <v>30</v>
      </c>
      <c r="D92" s="19">
        <f>1+1+3+22</f>
        <v>27</v>
      </c>
      <c r="E92" s="19">
        <f>1+1+1+15</f>
        <v>18</v>
      </c>
      <c r="F92" s="19">
        <f t="shared" si="10"/>
        <v>45</v>
      </c>
      <c r="G92" s="19"/>
      <c r="H92" s="19">
        <f>2+2+15</f>
        <v>19</v>
      </c>
      <c r="I92" s="19">
        <f>2+1+3</f>
        <v>6</v>
      </c>
      <c r="J92" s="19">
        <f t="shared" si="11"/>
        <v>25</v>
      </c>
      <c r="K92" s="50"/>
      <c r="L92" s="50">
        <f t="shared" si="9"/>
        <v>70</v>
      </c>
      <c r="M92" s="19"/>
    </row>
    <row r="93" spans="1:13" ht="11.25" customHeight="1">
      <c r="A93" s="48"/>
      <c r="B93" s="48"/>
      <c r="C93" s="48" t="s">
        <v>39</v>
      </c>
      <c r="D93" s="19">
        <v>11</v>
      </c>
      <c r="E93" s="19">
        <v>11</v>
      </c>
      <c r="F93" s="19">
        <f t="shared" si="10"/>
        <v>22</v>
      </c>
      <c r="G93" s="19"/>
      <c r="H93" s="19">
        <v>13</v>
      </c>
      <c r="I93" s="19">
        <v>6</v>
      </c>
      <c r="J93" s="19">
        <f t="shared" si="11"/>
        <v>19</v>
      </c>
      <c r="K93" s="50"/>
      <c r="L93" s="50">
        <f t="shared" si="9"/>
        <v>41</v>
      </c>
      <c r="M93" s="50"/>
    </row>
    <row r="94" spans="1:13" ht="11.25" customHeight="1">
      <c r="A94" s="48"/>
      <c r="B94" s="48"/>
      <c r="C94" s="48" t="s">
        <v>37</v>
      </c>
      <c r="D94" s="19">
        <v>14</v>
      </c>
      <c r="E94" s="19">
        <v>5</v>
      </c>
      <c r="F94" s="19">
        <f t="shared" si="10"/>
        <v>19</v>
      </c>
      <c r="G94" s="19"/>
      <c r="H94" s="19">
        <v>5</v>
      </c>
      <c r="I94" s="19">
        <v>5</v>
      </c>
      <c r="J94" s="19">
        <f t="shared" si="11"/>
        <v>10</v>
      </c>
      <c r="K94" s="50"/>
      <c r="L94" s="50">
        <f t="shared" si="9"/>
        <v>29</v>
      </c>
      <c r="M94" s="50"/>
    </row>
    <row r="95" spans="1:13" ht="11.25" customHeight="1">
      <c r="A95" s="48"/>
      <c r="B95" s="48"/>
      <c r="C95" s="48" t="s">
        <v>74</v>
      </c>
      <c r="D95" s="19">
        <v>17</v>
      </c>
      <c r="E95" s="19">
        <v>29</v>
      </c>
      <c r="F95" s="19">
        <f t="shared" si="10"/>
        <v>46</v>
      </c>
      <c r="G95" s="19"/>
      <c r="H95" s="19">
        <v>17</v>
      </c>
      <c r="I95" s="19">
        <v>45</v>
      </c>
      <c r="J95" s="19">
        <f t="shared" si="11"/>
        <v>62</v>
      </c>
      <c r="K95" s="50"/>
      <c r="L95" s="50">
        <f t="shared" si="9"/>
        <v>108</v>
      </c>
      <c r="M95" s="50"/>
    </row>
    <row r="96" spans="3:13" ht="11.25" customHeight="1">
      <c r="C96" s="48"/>
      <c r="D96" s="19"/>
      <c r="E96" s="19"/>
      <c r="F96" s="19"/>
      <c r="G96" s="19"/>
      <c r="H96" s="19"/>
      <c r="I96" s="19"/>
      <c r="J96" s="19"/>
      <c r="K96" s="50"/>
      <c r="L96" s="51"/>
      <c r="M96" s="19"/>
    </row>
    <row r="97" spans="3:13" ht="11.25" customHeight="1">
      <c r="C97" s="48"/>
      <c r="D97" s="19"/>
      <c r="E97" s="19"/>
      <c r="F97" s="19"/>
      <c r="G97" s="19"/>
      <c r="H97" s="19"/>
      <c r="I97" s="19"/>
      <c r="J97" s="19"/>
      <c r="K97" s="50"/>
      <c r="L97" s="19"/>
      <c r="M97" s="19"/>
    </row>
    <row r="98" spans="3:13" ht="11.25" customHeight="1">
      <c r="C98" s="48"/>
      <c r="D98" s="19"/>
      <c r="E98" s="19"/>
      <c r="F98" s="19"/>
      <c r="G98" s="19"/>
      <c r="H98" s="19"/>
      <c r="I98" s="19"/>
      <c r="J98" s="19"/>
      <c r="K98" s="50"/>
      <c r="L98" s="19"/>
      <c r="M98" s="19"/>
    </row>
    <row r="99" spans="1:13" ht="11.25" customHeight="1">
      <c r="A99" s="20" t="s">
        <v>291</v>
      </c>
      <c r="C99" s="48"/>
      <c r="D99" s="100">
        <f>SUM(D100,D115)</f>
        <v>328</v>
      </c>
      <c r="E99" s="100">
        <f>SUM(E100,E115)</f>
        <v>313</v>
      </c>
      <c r="F99" s="100">
        <f>SUM(F100,F115)</f>
        <v>641</v>
      </c>
      <c r="G99" s="100"/>
      <c r="H99" s="100">
        <f>SUM(H100,H115)</f>
        <v>218</v>
      </c>
      <c r="I99" s="100">
        <f>SUM(I100,I115)</f>
        <v>262</v>
      </c>
      <c r="J99" s="100">
        <f>SUM(J100,J115)</f>
        <v>480</v>
      </c>
      <c r="K99" s="100"/>
      <c r="L99" s="100">
        <f>SUM(L100,L115)</f>
        <v>1121</v>
      </c>
      <c r="M99" s="19"/>
    </row>
    <row r="100" spans="2:13" ht="11.25" customHeight="1">
      <c r="B100" s="4" t="s">
        <v>134</v>
      </c>
      <c r="C100" s="48"/>
      <c r="D100" s="19">
        <f>SUM(D101:D114)</f>
        <v>262</v>
      </c>
      <c r="E100" s="19">
        <f>SUM(E101:E114)</f>
        <v>249</v>
      </c>
      <c r="F100" s="19">
        <f>SUM(D100:E100)</f>
        <v>511</v>
      </c>
      <c r="G100" s="19"/>
      <c r="H100" s="19">
        <f>SUM(H101:H114)</f>
        <v>160</v>
      </c>
      <c r="I100" s="19">
        <f>SUM(I101:I114)</f>
        <v>199</v>
      </c>
      <c r="J100" s="19">
        <f aca="true" t="shared" si="12" ref="J100:J125">SUM(H100:I100)</f>
        <v>359</v>
      </c>
      <c r="K100" s="19"/>
      <c r="L100" s="50">
        <f aca="true" t="shared" si="13" ref="L100:L125">SUM(F100,J100)</f>
        <v>870</v>
      </c>
      <c r="M100" s="19"/>
    </row>
    <row r="101" spans="3:13" ht="11.25" customHeight="1">
      <c r="C101" s="48" t="s">
        <v>0</v>
      </c>
      <c r="D101" s="51">
        <v>44</v>
      </c>
      <c r="E101" s="51">
        <v>24</v>
      </c>
      <c r="F101" s="19">
        <f aca="true" t="shared" si="14" ref="F101:F125">SUM(D101:E101)</f>
        <v>68</v>
      </c>
      <c r="G101" s="51"/>
      <c r="H101" s="51">
        <v>20</v>
      </c>
      <c r="I101" s="51">
        <v>10</v>
      </c>
      <c r="J101" s="19">
        <f t="shared" si="12"/>
        <v>30</v>
      </c>
      <c r="K101" s="51"/>
      <c r="L101" s="50">
        <f t="shared" si="13"/>
        <v>98</v>
      </c>
      <c r="M101" s="19"/>
    </row>
    <row r="102" spans="3:13" ht="11.25" customHeight="1">
      <c r="C102" s="48" t="s">
        <v>5</v>
      </c>
      <c r="D102" s="19">
        <v>35</v>
      </c>
      <c r="E102" s="19">
        <v>24</v>
      </c>
      <c r="F102" s="19">
        <f t="shared" si="14"/>
        <v>59</v>
      </c>
      <c r="G102" s="19"/>
      <c r="H102" s="19">
        <v>23</v>
      </c>
      <c r="I102" s="19">
        <v>20</v>
      </c>
      <c r="J102" s="19">
        <f t="shared" si="12"/>
        <v>43</v>
      </c>
      <c r="K102" s="19"/>
      <c r="L102" s="50">
        <f t="shared" si="13"/>
        <v>102</v>
      </c>
      <c r="M102" s="19"/>
    </row>
    <row r="103" spans="3:13" ht="11.25" customHeight="1">
      <c r="C103" s="136" t="s">
        <v>242</v>
      </c>
      <c r="D103" s="51">
        <v>11</v>
      </c>
      <c r="E103" s="51">
        <v>22</v>
      </c>
      <c r="F103" s="19">
        <f t="shared" si="14"/>
        <v>33</v>
      </c>
      <c r="G103" s="51"/>
      <c r="H103" s="51">
        <v>11</v>
      </c>
      <c r="I103" s="51">
        <v>23</v>
      </c>
      <c r="J103" s="19">
        <f t="shared" si="12"/>
        <v>34</v>
      </c>
      <c r="K103" s="51"/>
      <c r="L103" s="50">
        <f t="shared" si="13"/>
        <v>67</v>
      </c>
      <c r="M103" s="19"/>
    </row>
    <row r="104" spans="3:12" ht="10.5" customHeight="1">
      <c r="C104" s="48" t="s">
        <v>2</v>
      </c>
      <c r="D104" s="19">
        <v>7</v>
      </c>
      <c r="E104" s="19">
        <v>3</v>
      </c>
      <c r="F104" s="19">
        <f t="shared" si="14"/>
        <v>10</v>
      </c>
      <c r="G104" s="19"/>
      <c r="H104" s="19">
        <v>4</v>
      </c>
      <c r="I104" s="19">
        <v>6</v>
      </c>
      <c r="J104" s="19">
        <f t="shared" si="12"/>
        <v>10</v>
      </c>
      <c r="K104" s="50"/>
      <c r="L104" s="50">
        <f t="shared" si="13"/>
        <v>20</v>
      </c>
    </row>
    <row r="105" spans="3:13" ht="11.25" customHeight="1">
      <c r="C105" s="48" t="s">
        <v>168</v>
      </c>
      <c r="D105" s="19">
        <v>11</v>
      </c>
      <c r="E105" s="19">
        <v>9</v>
      </c>
      <c r="F105" s="19">
        <f t="shared" si="14"/>
        <v>20</v>
      </c>
      <c r="G105" s="19"/>
      <c r="H105" s="19">
        <v>6</v>
      </c>
      <c r="I105" s="19">
        <v>14</v>
      </c>
      <c r="J105" s="19">
        <f t="shared" si="12"/>
        <v>20</v>
      </c>
      <c r="K105" s="50"/>
      <c r="L105" s="50">
        <f t="shared" si="13"/>
        <v>40</v>
      </c>
      <c r="M105" s="19"/>
    </row>
    <row r="106" spans="1:13" ht="11.25" customHeight="1">
      <c r="A106" s="48"/>
      <c r="B106" s="48"/>
      <c r="C106" s="48" t="s">
        <v>40</v>
      </c>
      <c r="D106" s="19">
        <v>35</v>
      </c>
      <c r="E106" s="19">
        <v>22</v>
      </c>
      <c r="F106" s="19">
        <f t="shared" si="14"/>
        <v>57</v>
      </c>
      <c r="G106" s="19"/>
      <c r="H106" s="19">
        <v>10</v>
      </c>
      <c r="I106" s="19">
        <v>10</v>
      </c>
      <c r="J106" s="19">
        <f t="shared" si="12"/>
        <v>20</v>
      </c>
      <c r="K106" s="50"/>
      <c r="L106" s="50">
        <f t="shared" si="13"/>
        <v>77</v>
      </c>
      <c r="M106" s="50"/>
    </row>
    <row r="107" spans="1:13" ht="10.5" customHeight="1">
      <c r="A107" s="48"/>
      <c r="B107" s="48"/>
      <c r="C107" s="48" t="s">
        <v>169</v>
      </c>
      <c r="D107" s="19">
        <v>0</v>
      </c>
      <c r="E107" s="19">
        <v>0</v>
      </c>
      <c r="F107" s="19">
        <f t="shared" si="14"/>
        <v>0</v>
      </c>
      <c r="G107" s="19"/>
      <c r="H107" s="19">
        <v>8</v>
      </c>
      <c r="I107" s="19">
        <v>2</v>
      </c>
      <c r="J107" s="19">
        <f t="shared" si="12"/>
        <v>10</v>
      </c>
      <c r="K107" s="50"/>
      <c r="L107" s="50">
        <f t="shared" si="13"/>
        <v>10</v>
      </c>
      <c r="M107" s="50"/>
    </row>
    <row r="108" spans="1:13" ht="10.5" customHeight="1">
      <c r="A108" s="48"/>
      <c r="B108" s="48"/>
      <c r="C108" s="4" t="s">
        <v>41</v>
      </c>
      <c r="D108" s="19">
        <v>25</v>
      </c>
      <c r="E108" s="19">
        <v>27</v>
      </c>
      <c r="F108" s="19">
        <f t="shared" si="14"/>
        <v>52</v>
      </c>
      <c r="G108" s="19"/>
      <c r="H108" s="19">
        <v>12</v>
      </c>
      <c r="I108" s="19">
        <v>8</v>
      </c>
      <c r="J108" s="19">
        <f t="shared" si="12"/>
        <v>20</v>
      </c>
      <c r="K108" s="19"/>
      <c r="L108" s="50">
        <f t="shared" si="13"/>
        <v>72</v>
      </c>
      <c r="M108" s="50"/>
    </row>
    <row r="109" spans="1:13" ht="10.5" customHeight="1">
      <c r="A109" s="48"/>
      <c r="B109" s="48"/>
      <c r="C109" s="4" t="s">
        <v>179</v>
      </c>
      <c r="D109" s="19">
        <v>17</v>
      </c>
      <c r="E109" s="19">
        <v>25</v>
      </c>
      <c r="F109" s="19">
        <f t="shared" si="14"/>
        <v>42</v>
      </c>
      <c r="G109" s="19"/>
      <c r="H109" s="19">
        <v>4</v>
      </c>
      <c r="I109" s="19">
        <v>20</v>
      </c>
      <c r="J109" s="19">
        <f t="shared" si="12"/>
        <v>24</v>
      </c>
      <c r="K109" s="19"/>
      <c r="L109" s="50">
        <f t="shared" si="13"/>
        <v>66</v>
      </c>
      <c r="M109" s="50"/>
    </row>
    <row r="110" spans="1:13" ht="10.5" customHeight="1">
      <c r="A110" s="48"/>
      <c r="B110" s="48"/>
      <c r="C110" s="4" t="s">
        <v>245</v>
      </c>
      <c r="D110" s="19">
        <v>20</v>
      </c>
      <c r="E110" s="19">
        <v>22</v>
      </c>
      <c r="F110" s="19">
        <f t="shared" si="14"/>
        <v>42</v>
      </c>
      <c r="G110" s="19"/>
      <c r="H110" s="19">
        <v>33</v>
      </c>
      <c r="I110" s="19">
        <v>45</v>
      </c>
      <c r="J110" s="19">
        <f t="shared" si="12"/>
        <v>78</v>
      </c>
      <c r="K110" s="19"/>
      <c r="L110" s="50">
        <f t="shared" si="13"/>
        <v>120</v>
      </c>
      <c r="M110" s="50"/>
    </row>
    <row r="111" spans="1:13" ht="10.5" customHeight="1">
      <c r="A111" s="48"/>
      <c r="B111" s="48"/>
      <c r="C111" s="4" t="s">
        <v>284</v>
      </c>
      <c r="D111" s="19">
        <v>2</v>
      </c>
      <c r="E111" s="19">
        <v>6</v>
      </c>
      <c r="F111" s="19">
        <f t="shared" si="14"/>
        <v>8</v>
      </c>
      <c r="G111" s="19"/>
      <c r="H111" s="19">
        <v>1</v>
      </c>
      <c r="I111" s="19">
        <v>4</v>
      </c>
      <c r="J111" s="19">
        <f t="shared" si="12"/>
        <v>5</v>
      </c>
      <c r="K111" s="19"/>
      <c r="L111" s="50">
        <f t="shared" si="13"/>
        <v>13</v>
      </c>
      <c r="M111" s="50"/>
    </row>
    <row r="112" spans="1:13" ht="10.5" customHeight="1">
      <c r="A112" s="48"/>
      <c r="B112" s="48"/>
      <c r="C112" s="4" t="s">
        <v>310</v>
      </c>
      <c r="D112" s="19">
        <v>6</v>
      </c>
      <c r="E112" s="19">
        <v>12</v>
      </c>
      <c r="F112" s="19">
        <f t="shared" si="14"/>
        <v>18</v>
      </c>
      <c r="G112" s="19"/>
      <c r="H112" s="19">
        <v>2</v>
      </c>
      <c r="I112" s="19">
        <v>8</v>
      </c>
      <c r="J112" s="19">
        <f t="shared" si="12"/>
        <v>10</v>
      </c>
      <c r="K112" s="19"/>
      <c r="L112" s="50">
        <f t="shared" si="13"/>
        <v>28</v>
      </c>
      <c r="M112" s="50"/>
    </row>
    <row r="113" spans="1:13" ht="10.5" customHeight="1">
      <c r="A113" s="48"/>
      <c r="B113" s="48"/>
      <c r="C113" s="4" t="s">
        <v>45</v>
      </c>
      <c r="D113" s="19">
        <f>13+12</f>
        <v>25</v>
      </c>
      <c r="E113" s="19">
        <f>14+26</f>
        <v>40</v>
      </c>
      <c r="F113" s="19">
        <f t="shared" si="14"/>
        <v>65</v>
      </c>
      <c r="G113" s="19"/>
      <c r="H113" s="19">
        <f>14+5</f>
        <v>19</v>
      </c>
      <c r="I113" s="19">
        <f>8+16</f>
        <v>24</v>
      </c>
      <c r="J113" s="19">
        <f t="shared" si="12"/>
        <v>43</v>
      </c>
      <c r="K113" s="19"/>
      <c r="L113" s="50">
        <f t="shared" si="13"/>
        <v>108</v>
      </c>
      <c r="M113" s="50"/>
    </row>
    <row r="114" spans="1:13" ht="10.5" customHeight="1">
      <c r="A114" s="48"/>
      <c r="B114" s="48"/>
      <c r="C114" s="4" t="s">
        <v>3</v>
      </c>
      <c r="D114" s="136">
        <v>24</v>
      </c>
      <c r="E114" s="136">
        <v>13</v>
      </c>
      <c r="F114" s="136">
        <f>SUM(D114:E114)</f>
        <v>37</v>
      </c>
      <c r="G114" s="136"/>
      <c r="H114" s="136">
        <v>7</v>
      </c>
      <c r="I114" s="136">
        <v>5</v>
      </c>
      <c r="J114" s="136">
        <f>SUM(H114:I114)</f>
        <v>12</v>
      </c>
      <c r="K114" s="136"/>
      <c r="L114" s="136">
        <f>SUM(F114,J114)</f>
        <v>49</v>
      </c>
      <c r="M114" s="50"/>
    </row>
    <row r="115" spans="1:13" ht="10.5" customHeight="1">
      <c r="A115" s="48"/>
      <c r="B115" s="48" t="s">
        <v>135</v>
      </c>
      <c r="D115" s="19">
        <f>SUM(D116:D126)</f>
        <v>66</v>
      </c>
      <c r="E115" s="19">
        <f>SUM(E116:E126)</f>
        <v>64</v>
      </c>
      <c r="F115" s="19">
        <f>SUM(F116:F126)</f>
        <v>130</v>
      </c>
      <c r="G115" s="19"/>
      <c r="H115" s="19">
        <f>SUM(H116:H126)</f>
        <v>58</v>
      </c>
      <c r="I115" s="19">
        <f>SUM(I116:I126)</f>
        <v>63</v>
      </c>
      <c r="J115" s="19">
        <f>SUM(J116:J126)</f>
        <v>121</v>
      </c>
      <c r="K115" s="19"/>
      <c r="L115" s="19">
        <f>SUM(L116:L126)</f>
        <v>251</v>
      </c>
      <c r="M115" s="50"/>
    </row>
    <row r="116" spans="1:13" ht="10.5" customHeight="1">
      <c r="A116" s="48"/>
      <c r="B116" s="48"/>
      <c r="C116" s="4" t="s">
        <v>0</v>
      </c>
      <c r="D116" s="19">
        <v>18</v>
      </c>
      <c r="E116" s="19">
        <v>12</v>
      </c>
      <c r="F116" s="19">
        <f t="shared" si="14"/>
        <v>30</v>
      </c>
      <c r="G116" s="19"/>
      <c r="H116" s="19">
        <v>0</v>
      </c>
      <c r="I116" s="19">
        <v>0</v>
      </c>
      <c r="J116" s="19">
        <f t="shared" si="12"/>
        <v>0</v>
      </c>
      <c r="K116" s="19"/>
      <c r="L116" s="50">
        <f t="shared" si="13"/>
        <v>30</v>
      </c>
      <c r="M116" s="50"/>
    </row>
    <row r="117" spans="1:13" ht="10.5" customHeight="1">
      <c r="A117" s="48"/>
      <c r="B117" s="48"/>
      <c r="C117" s="136" t="s">
        <v>242</v>
      </c>
      <c r="D117" s="50">
        <v>0</v>
      </c>
      <c r="E117" s="50">
        <v>0</v>
      </c>
      <c r="F117" s="19">
        <f t="shared" si="14"/>
        <v>0</v>
      </c>
      <c r="G117" s="50"/>
      <c r="H117" s="50">
        <v>4</v>
      </c>
      <c r="I117" s="50">
        <v>4</v>
      </c>
      <c r="J117" s="19">
        <f t="shared" si="12"/>
        <v>8</v>
      </c>
      <c r="K117" s="50"/>
      <c r="L117" s="50">
        <f t="shared" si="13"/>
        <v>8</v>
      </c>
      <c r="M117" s="50"/>
    </row>
    <row r="118" spans="1:13" ht="10.5" customHeight="1">
      <c r="A118" s="48"/>
      <c r="B118" s="48"/>
      <c r="C118" s="48" t="s">
        <v>168</v>
      </c>
      <c r="D118" s="19">
        <v>2</v>
      </c>
      <c r="E118" s="19">
        <v>3</v>
      </c>
      <c r="F118" s="19">
        <f t="shared" si="14"/>
        <v>5</v>
      </c>
      <c r="G118" s="19"/>
      <c r="H118" s="19">
        <v>6</v>
      </c>
      <c r="I118" s="19">
        <v>9</v>
      </c>
      <c r="J118" s="19">
        <f t="shared" si="12"/>
        <v>15</v>
      </c>
      <c r="K118" s="50"/>
      <c r="L118" s="50">
        <f t="shared" si="13"/>
        <v>20</v>
      </c>
      <c r="M118" s="50"/>
    </row>
    <row r="119" spans="1:13" ht="10.5" customHeight="1">
      <c r="A119" s="48"/>
      <c r="B119" s="48"/>
      <c r="C119" s="48" t="s">
        <v>40</v>
      </c>
      <c r="D119" s="19">
        <v>7</v>
      </c>
      <c r="E119" s="19">
        <v>6</v>
      </c>
      <c r="F119" s="19">
        <f t="shared" si="14"/>
        <v>13</v>
      </c>
      <c r="G119" s="19"/>
      <c r="H119" s="19">
        <v>10</v>
      </c>
      <c r="I119" s="19">
        <v>5</v>
      </c>
      <c r="J119" s="19">
        <f t="shared" si="12"/>
        <v>15</v>
      </c>
      <c r="K119" s="50"/>
      <c r="L119" s="50">
        <f t="shared" si="13"/>
        <v>28</v>
      </c>
      <c r="M119" s="50"/>
    </row>
    <row r="120" spans="1:13" ht="10.5" customHeight="1">
      <c r="A120" s="48"/>
      <c r="B120" s="48"/>
      <c r="C120" s="48" t="s">
        <v>169</v>
      </c>
      <c r="D120" s="19">
        <v>0</v>
      </c>
      <c r="E120" s="19">
        <v>0</v>
      </c>
      <c r="F120" s="19">
        <f t="shared" si="14"/>
        <v>0</v>
      </c>
      <c r="G120" s="19"/>
      <c r="H120" s="19">
        <v>7</v>
      </c>
      <c r="I120" s="19">
        <v>5</v>
      </c>
      <c r="J120" s="19">
        <f t="shared" si="12"/>
        <v>12</v>
      </c>
      <c r="K120" s="50"/>
      <c r="L120" s="50">
        <f t="shared" si="13"/>
        <v>12</v>
      </c>
      <c r="M120" s="50"/>
    </row>
    <row r="121" spans="1:13" ht="10.5" customHeight="1">
      <c r="A121" s="48"/>
      <c r="B121" s="48"/>
      <c r="C121" s="48" t="s">
        <v>41</v>
      </c>
      <c r="D121" s="19">
        <v>4</v>
      </c>
      <c r="E121" s="19">
        <v>8</v>
      </c>
      <c r="F121" s="19">
        <f t="shared" si="14"/>
        <v>12</v>
      </c>
      <c r="G121" s="19"/>
      <c r="H121" s="19">
        <v>5</v>
      </c>
      <c r="I121" s="19">
        <v>2</v>
      </c>
      <c r="J121" s="19">
        <f t="shared" si="12"/>
        <v>7</v>
      </c>
      <c r="K121" s="50"/>
      <c r="L121" s="50">
        <f t="shared" si="13"/>
        <v>19</v>
      </c>
      <c r="M121" s="50"/>
    </row>
    <row r="122" spans="1:13" ht="10.5" customHeight="1">
      <c r="A122" s="48"/>
      <c r="B122" s="48"/>
      <c r="C122" s="48" t="s">
        <v>179</v>
      </c>
      <c r="D122" s="19">
        <v>6</v>
      </c>
      <c r="E122" s="19">
        <v>6</v>
      </c>
      <c r="F122" s="19">
        <f t="shared" si="14"/>
        <v>12</v>
      </c>
      <c r="G122" s="19"/>
      <c r="H122" s="19">
        <v>3</v>
      </c>
      <c r="I122" s="19">
        <v>6</v>
      </c>
      <c r="J122" s="19">
        <f t="shared" si="12"/>
        <v>9</v>
      </c>
      <c r="K122" s="50"/>
      <c r="L122" s="50">
        <f t="shared" si="13"/>
        <v>21</v>
      </c>
      <c r="M122" s="50"/>
    </row>
    <row r="123" spans="1:13" ht="10.5" customHeight="1">
      <c r="A123" s="48"/>
      <c r="B123" s="48"/>
      <c r="C123" s="48" t="s">
        <v>245</v>
      </c>
      <c r="D123" s="19">
        <v>8</v>
      </c>
      <c r="E123" s="19">
        <v>13</v>
      </c>
      <c r="F123" s="19">
        <f t="shared" si="14"/>
        <v>21</v>
      </c>
      <c r="G123" s="19"/>
      <c r="H123" s="19">
        <v>10</v>
      </c>
      <c r="I123" s="19">
        <v>17</v>
      </c>
      <c r="J123" s="19">
        <f t="shared" si="12"/>
        <v>27</v>
      </c>
      <c r="K123" s="50"/>
      <c r="L123" s="50">
        <f t="shared" si="13"/>
        <v>48</v>
      </c>
      <c r="M123" s="50"/>
    </row>
    <row r="124" spans="1:13" ht="10.5" customHeight="1">
      <c r="A124" s="48"/>
      <c r="B124" s="48"/>
      <c r="C124" s="4" t="s">
        <v>284</v>
      </c>
      <c r="D124" s="19">
        <v>2</v>
      </c>
      <c r="E124" s="19">
        <v>4</v>
      </c>
      <c r="F124" s="19">
        <f t="shared" si="14"/>
        <v>6</v>
      </c>
      <c r="G124" s="19"/>
      <c r="H124" s="19">
        <v>2</v>
      </c>
      <c r="I124" s="19">
        <v>5</v>
      </c>
      <c r="J124" s="19">
        <f t="shared" si="12"/>
        <v>7</v>
      </c>
      <c r="K124" s="50"/>
      <c r="L124" s="50">
        <f t="shared" si="13"/>
        <v>13</v>
      </c>
      <c r="M124" s="50"/>
    </row>
    <row r="125" spans="1:13" ht="10.5" customHeight="1">
      <c r="A125" s="48"/>
      <c r="B125" s="48"/>
      <c r="C125" s="4" t="s">
        <v>45</v>
      </c>
      <c r="D125" s="19">
        <f>8+7</f>
        <v>15</v>
      </c>
      <c r="E125" s="19">
        <f>0+7</f>
        <v>7</v>
      </c>
      <c r="F125" s="19">
        <f t="shared" si="14"/>
        <v>22</v>
      </c>
      <c r="G125" s="19"/>
      <c r="H125" s="19">
        <f>7+4</f>
        <v>11</v>
      </c>
      <c r="I125" s="19">
        <f>2+8</f>
        <v>10</v>
      </c>
      <c r="J125" s="19">
        <f t="shared" si="12"/>
        <v>21</v>
      </c>
      <c r="K125" s="50"/>
      <c r="L125" s="50">
        <f t="shared" si="13"/>
        <v>43</v>
      </c>
      <c r="M125" s="50"/>
    </row>
    <row r="126" spans="1:13" ht="10.5" customHeight="1">
      <c r="A126" s="48"/>
      <c r="B126" s="48"/>
      <c r="C126" s="136" t="s">
        <v>3</v>
      </c>
      <c r="D126" s="136">
        <v>4</v>
      </c>
      <c r="E126" s="136">
        <v>5</v>
      </c>
      <c r="F126" s="136">
        <f>SUM(D126:E126)</f>
        <v>9</v>
      </c>
      <c r="G126" s="136"/>
      <c r="H126" s="136">
        <v>0</v>
      </c>
      <c r="I126" s="136">
        <v>0</v>
      </c>
      <c r="J126" s="136">
        <f>SUM(H126:I126)</f>
        <v>0</v>
      </c>
      <c r="K126" s="136"/>
      <c r="L126" s="136">
        <f>SUM(F126,J126)</f>
        <v>9</v>
      </c>
      <c r="M126" s="50"/>
    </row>
    <row r="127" spans="1:13" ht="10.5" customHeight="1">
      <c r="A127" s="6"/>
      <c r="B127" s="6"/>
      <c r="C127" s="6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4:13" ht="9" customHeight="1"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2" customHeight="1">
      <c r="A129" s="4" t="s">
        <v>106</v>
      </c>
      <c r="D129" s="19">
        <f>SUM(D12,D32,D69)</f>
        <v>132</v>
      </c>
      <c r="E129" s="19">
        <f>SUM(E12,E32,E69)</f>
        <v>200</v>
      </c>
      <c r="F129" s="19">
        <f>SUM(F12,F32,F69)</f>
        <v>332</v>
      </c>
      <c r="G129" s="19"/>
      <c r="H129" s="19">
        <f>SUM(H12,H32,H69)</f>
        <v>66</v>
      </c>
      <c r="I129" s="19">
        <f>SUM(I12,I32,I69)</f>
        <v>76</v>
      </c>
      <c r="J129" s="19">
        <f>SUM(J12,J32,J69)</f>
        <v>142</v>
      </c>
      <c r="K129" s="19"/>
      <c r="L129" s="19">
        <f>SUM(L12,L32,L69)</f>
        <v>474</v>
      </c>
      <c r="M129" s="19"/>
    </row>
    <row r="130" spans="1:13" ht="12" customHeight="1">
      <c r="A130" s="4" t="s">
        <v>134</v>
      </c>
      <c r="D130" s="19">
        <f>SUM(D14,D41,D74,D100)</f>
        <v>1456</v>
      </c>
      <c r="E130" s="19">
        <f>SUM(E14,E41,E74,E100)</f>
        <v>1067</v>
      </c>
      <c r="F130" s="19">
        <f>SUM(D130:E130)</f>
        <v>2523</v>
      </c>
      <c r="G130" s="19"/>
      <c r="H130" s="19">
        <f>SUM(H14,H41,H74,H100)</f>
        <v>1427</v>
      </c>
      <c r="I130" s="19">
        <f>SUM(I14,I41,I74,I100)</f>
        <v>1100</v>
      </c>
      <c r="J130" s="19">
        <f>SUM(H130:I130)</f>
        <v>2527</v>
      </c>
      <c r="K130" s="19"/>
      <c r="L130" s="50">
        <f>SUM(F130,J130)</f>
        <v>5050</v>
      </c>
      <c r="M130" s="19"/>
    </row>
    <row r="131" spans="1:13" ht="12" customHeight="1">
      <c r="A131" s="4" t="s">
        <v>135</v>
      </c>
      <c r="D131" s="19">
        <f>SUM(D22,D56,D88,D115)</f>
        <v>434</v>
      </c>
      <c r="E131" s="19">
        <f>SUM(E22,E56,E88,E115)</f>
        <v>310</v>
      </c>
      <c r="F131" s="19">
        <f>SUM(F22,F56,F88,F115)</f>
        <v>744</v>
      </c>
      <c r="G131" s="19"/>
      <c r="H131" s="19">
        <f>SUM(H22,H56,H88,H115)</f>
        <v>680</v>
      </c>
      <c r="I131" s="19">
        <f>SUM(I22,I56,I88,I115)</f>
        <v>588</v>
      </c>
      <c r="J131" s="19">
        <f>SUM(J22,J56,J88,J115)</f>
        <v>1268</v>
      </c>
      <c r="K131" s="19"/>
      <c r="L131" s="50">
        <f>SUM(F131,J131)</f>
        <v>2012</v>
      </c>
      <c r="M131" s="19"/>
    </row>
    <row r="132" spans="1:13" ht="9" customHeight="1">
      <c r="A132" s="6"/>
      <c r="B132" s="6"/>
      <c r="C132" s="6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4:13" ht="9" customHeight="1"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2" ht="12.75">
      <c r="A134" s="20" t="s">
        <v>98</v>
      </c>
      <c r="B134" s="20"/>
      <c r="C134" s="20"/>
      <c r="D134" s="100">
        <f>SUM(D129:D131)</f>
        <v>2022</v>
      </c>
      <c r="E134" s="100">
        <f>SUM(E129:E131)</f>
        <v>1577</v>
      </c>
      <c r="F134" s="100">
        <f>SUM(D134:E134)</f>
        <v>3599</v>
      </c>
      <c r="G134" s="20"/>
      <c r="H134" s="100">
        <f>SUM(H129:H131)</f>
        <v>2173</v>
      </c>
      <c r="I134" s="100">
        <f>SUM(I129:I131)</f>
        <v>1764</v>
      </c>
      <c r="J134" s="100">
        <f>SUM(H134:I134)</f>
        <v>3937</v>
      </c>
      <c r="K134" s="20"/>
      <c r="L134" s="99">
        <f>SUM(F134,J134)</f>
        <v>7536</v>
      </c>
    </row>
    <row r="135" spans="1:13" ht="9" customHeight="1">
      <c r="A135" s="6"/>
      <c r="B135" s="6"/>
      <c r="C135" s="6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4:13" ht="12.75"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2.75">
      <c r="A137" s="9" t="s">
        <v>99</v>
      </c>
      <c r="B137" s="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4:13" ht="12.75"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4:13" ht="12.75"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4:13" ht="12.75"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4:13" ht="12.75"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4:13" ht="12.75"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4:13" ht="12.75"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4:13" ht="12.75"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4:13" ht="12.75"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4:13" ht="12.75"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4:13" ht="12.75"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4:13" ht="12.75"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4:13" ht="12.75"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4:13" ht="12.75"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4:13" ht="12.75"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4:13" ht="12.75"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4:13" ht="12.75"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4:13" ht="12.75"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4:13" ht="12.75"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4:13" ht="12.75"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4:13" ht="12.75"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4:13" ht="12.75"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4:13" ht="12.75"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4:13" ht="12.75"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4:13" ht="12.75"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4:13" ht="12.75"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4:13" ht="12.75"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4:13" ht="12.75"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4:13" ht="12.75"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4:13" ht="12.75"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4:13" ht="12.75"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4:13" ht="12.75"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4:13" ht="12.75"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4:13" ht="12.75"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4:13" ht="12.75"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4:13" ht="12.75"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4:13" ht="12.75"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4:13" ht="12.75"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4:13" ht="12.75"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4:13" ht="12.75"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4:13" ht="12.75"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4:13" ht="12.75"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4:13" ht="12.75"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4:13" ht="12.75"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4:13" ht="12.75"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4:13" ht="12.75"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4:13" ht="12.75"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4:13" ht="12.75"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4:13" ht="12.75"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4:13" ht="12.75"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4:13" ht="12.75"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4:13" ht="12.75"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4:13" ht="12.75"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4:13" ht="12.75"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4:13" ht="12.75"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4:13" ht="12.75"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4:13" ht="12.75"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4:13" ht="12.75"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4:13" ht="12.75"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4:13" ht="12.75"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4:13" ht="12.75"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4:13" ht="12.75"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4:13" ht="12.75"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4:13" ht="12.75"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4:13" ht="12.75"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4:13" ht="12.75"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4:13" ht="12.75"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4:13" ht="12.75"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4:13" ht="12.75"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4:13" ht="12.75"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4:13" ht="12.75"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4:13" ht="12.75"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4:13" ht="12.75"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4:13" ht="12.75"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4:13" ht="12.75"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4:13" ht="12.75"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4:13" ht="12.75"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4:13" ht="12.75"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4:13" ht="12.75"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4:13" ht="12.75"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4:13" ht="12.75"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4:13" ht="12.75"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4:13" ht="12.75"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4:13" ht="12.75"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4:13" ht="12.75"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4:13" ht="12.75"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4:13" ht="12.75"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4:13" ht="12.75"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4:13" ht="12.75"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4:13" ht="12.75"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4:13" ht="12.75"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4:13" ht="12.75"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4:13" ht="12.75"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4:13" ht="12.75"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4:13" ht="12.75"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4:13" ht="12.75"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4:13" ht="12.75"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4:13" ht="12.75"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4:13" ht="12.75"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4:13" ht="12.75"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4:13" ht="12.75"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4:13" ht="12.75"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4:13" ht="12.75"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4:13" ht="12.75"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4:13" ht="12.75"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4:13" ht="12.75"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4:13" ht="12.75"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4:13" ht="12.75"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4:13" ht="12.75"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4:13" ht="12.75"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4:13" ht="12.75"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4:13" ht="12.75"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4:13" ht="12.75"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4:13" ht="12.75"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4:13" ht="12.75"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4:13" ht="12.75"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4:13" ht="12.75"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4:13" ht="12.75"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4:13" ht="12.75"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4:13" ht="12.75"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4:13" ht="12.75"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4:13" ht="12.75"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4:13" ht="12.75"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4:13" ht="12.75"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4:13" ht="12.75"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4:13" ht="12.75"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4:13" ht="12.75"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4:13" ht="12.75"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4:13" ht="12.75"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4:13" ht="12.75"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4:13" ht="12.75"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4:13" ht="12.75"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4:13" ht="12.75"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4:13" ht="12.75"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4:13" ht="12.75"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4:13" ht="12.75"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4:13" ht="12.75"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4:13" ht="12.75"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4:13" ht="12.75"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4:13" ht="12.75"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4:13" ht="12.75"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4:13" ht="12.75"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4:13" ht="12.75"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4:13" ht="12.75"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4:13" ht="12.75"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4:13" ht="12.75"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4:13" ht="12.75"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4:13" ht="12.75"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4:13" ht="12.75"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4:13" ht="12.75"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4:13" ht="12.75"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4:13" ht="12.75"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4:13" ht="12.75"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4:13" ht="12.75"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4:13" ht="12.75"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4:12" ht="12.75"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4:12" ht="12.75"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4:12" ht="12.75"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4:12" ht="12.75"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4:12" ht="12.75"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4:12" ht="12.75"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4:12" ht="12.75"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4:12" ht="12.75"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4:12" ht="12.75"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4:12" ht="12.75"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4:12" ht="12.75"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4:12" ht="12.75"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4:12" ht="12.75"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4:12" ht="12.75"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4:12" ht="12.75"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4:12" ht="12.75"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4:12" ht="12.75"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4:12" ht="12.75"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4:12" ht="12.75"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4:12" ht="12.75"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4:12" ht="12.75"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4:12" ht="12.75"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4:12" ht="12.75"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4:12" ht="12.75"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4:12" ht="12.75"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4:12" ht="12.75"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4:12" ht="12.75"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4:12" ht="12.75"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4:12" ht="12.75"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4:12" ht="12.75"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4:12" ht="12.75"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4:12" ht="12.75"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4:12" ht="12.75"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4:12" ht="12.75"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4:12" ht="12.75"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4:12" ht="12.75"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4:12" ht="12.75"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4:12" ht="12.75"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4:12" ht="12.75"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4:12" ht="12.75"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4:12" ht="12.75"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4:12" ht="12.75"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4:12" ht="12.75"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4:12" ht="12.75"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4:12" ht="12.75"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4:12" ht="12.75"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4:12" ht="12.75"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4:12" ht="12.75"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4:12" ht="12.75"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4:12" ht="12.75"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4:12" ht="12.75"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4:12" ht="12.75"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4:12" ht="12.75"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4:12" ht="12.75"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4:12" ht="12.75"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4:12" ht="12.75"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4:12" ht="12.75"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4:12" ht="12.75"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4:12" ht="12.75"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4:12" ht="12.75"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4:12" ht="12.75"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4:12" ht="12.75"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4:12" ht="12.75"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4:12" ht="12.75"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4:12" ht="12.75"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4:12" ht="12.75"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4:12" ht="12.75"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4:12" ht="12.75"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4:12" ht="12.75"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4:12" ht="12.75"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4:12" ht="12.75"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4:12" ht="12.75"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4:12" ht="12.75"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4:12" ht="12.75"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4:12" ht="12.75"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4:12" ht="12.75"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4:12" ht="12.75"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4:12" ht="12.75"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4:12" ht="12.75"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4:12" ht="12.75"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4:12" ht="12.75"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4:12" ht="12.75"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4:12" ht="12.75"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4:12" ht="12.75"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4:12" ht="12.75"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4:12" ht="12.75"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4:12" ht="12.75"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4:12" ht="12.75"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4:12" ht="12.75"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4:12" ht="12.75"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4:12" ht="12.75"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4:12" ht="12.75"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4:12" ht="12.75"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4:12" ht="12.75"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4:12" ht="12.75"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4:12" ht="12.75"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4:12" ht="12.75"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4:12" ht="12.75"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4:12" ht="12.75"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4:12" ht="12.75"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4:12" ht="12.75"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4:12" ht="12.75"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4:12" ht="12.75"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4:12" ht="12.75"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4:12" ht="12.75"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4:12" ht="12.75"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4:12" ht="12.75"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4:12" ht="12.75"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4:12" ht="12.75"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4:12" ht="12.75"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4:12" ht="12.75"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4:12" ht="12.75"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4:12" ht="12.75"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4:12" ht="12.75"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4:12" ht="12.75"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4:12" ht="12.75"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4:12" ht="12.75"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4:12" ht="12.75"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4:12" ht="12.75"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4:12" ht="12.75"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4:12" ht="12.75"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4:12" ht="12.75"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4:12" ht="12.75"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4:12" ht="12.75"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4:12" ht="12.75"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4:12" ht="12.75"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4:12" ht="12.75"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4:12" ht="12.75"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4:12" ht="12.75"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4:12" ht="12.75"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4:12" ht="12.75"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4:12" ht="12.75"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4:12" ht="12.75"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4:12" ht="12.75"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4:12" ht="12.75"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4:12" ht="12.75"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4:12" ht="12.75"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4:12" ht="12.75"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4:12" ht="12.75"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4:12" ht="12.75"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4:12" ht="12.75"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4:12" ht="12.75"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4:12" ht="12.75"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4:12" ht="12.75"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4:12" ht="12.75"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4:12" ht="12.75"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4:12" ht="12.75"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4:12" ht="12.75"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4:12" ht="12.75"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4:12" ht="12.75"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4:12" ht="12.75"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4:12" ht="12.75"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4:12" ht="12.75"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4:12" ht="12.75"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4:12" ht="12.75"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4:12" ht="12.75"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4:12" ht="12.75"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4:12" ht="12.75"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4:12" ht="12.75"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4:12" ht="12.75"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4:12" ht="12.75"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4:12" ht="12.75"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4:12" ht="12.75"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4:12" ht="12.75">
      <c r="D455" s="19"/>
      <c r="E455" s="19"/>
      <c r="F455" s="19"/>
      <c r="G455" s="19"/>
      <c r="H455" s="19"/>
      <c r="I455" s="19"/>
      <c r="J455" s="19"/>
      <c r="K455" s="19"/>
      <c r="L455" s="19"/>
    </row>
  </sheetData>
  <mergeCells count="2">
    <mergeCell ref="A4:L4"/>
    <mergeCell ref="A1:L1"/>
  </mergeCells>
  <printOptions horizontalCentered="1"/>
  <pageMargins left="0.5118110236220472" right="0.5118110236220472" top="0.3937007874015748" bottom="0.1968503937007874" header="0.1968503937007874" footer="0.196850393700787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2"/>
  <dimension ref="A1:K430"/>
  <sheetViews>
    <sheetView zoomScale="75" zoomScaleNormal="75" workbookViewId="0" topLeftCell="A12">
      <selection activeCell="D32" sqref="D32"/>
    </sheetView>
  </sheetViews>
  <sheetFormatPr defaultColWidth="11.421875" defaultRowHeight="12.75"/>
  <cols>
    <col min="1" max="1" width="23.140625" style="4" customWidth="1"/>
    <col min="2" max="2" width="8.28125" style="4" bestFit="1" customWidth="1"/>
    <col min="3" max="3" width="6.7109375" style="4" customWidth="1"/>
    <col min="4" max="4" width="7.421875" style="4" customWidth="1"/>
    <col min="5" max="5" width="4.140625" style="4" customWidth="1"/>
    <col min="6" max="7" width="6.7109375" style="4" customWidth="1"/>
    <col min="8" max="8" width="7.421875" style="4" customWidth="1"/>
    <col min="9" max="9" width="1.7109375" style="4" customWidth="1"/>
    <col min="10" max="10" width="7.421875" style="4" customWidth="1"/>
    <col min="11" max="11" width="0.85546875" style="4" customWidth="1"/>
    <col min="12" max="13" width="6.57421875" style="4" customWidth="1"/>
    <col min="14" max="16384" width="11.421875" style="4" customWidth="1"/>
  </cols>
  <sheetData>
    <row r="1" spans="1:10" ht="12.75">
      <c r="A1" s="154" t="s">
        <v>335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3.5" customHeight="1">
      <c r="A2" s="2" t="s">
        <v>275</v>
      </c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>
      <c r="A3" s="156" t="s">
        <v>294</v>
      </c>
      <c r="B3" s="156"/>
      <c r="C3" s="156"/>
      <c r="D3" s="156"/>
      <c r="E3" s="156"/>
      <c r="F3" s="156"/>
      <c r="G3" s="156"/>
      <c r="H3" s="156"/>
      <c r="I3" s="156"/>
      <c r="J3" s="156"/>
      <c r="K3" s="137"/>
    </row>
    <row r="5" spans="1:1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2:11" ht="9.75" customHeight="1">
      <c r="B6" s="8" t="s">
        <v>86</v>
      </c>
      <c r="C6" s="8"/>
      <c r="D6" s="8"/>
      <c r="E6" s="9"/>
      <c r="F6" s="8" t="s">
        <v>87</v>
      </c>
      <c r="G6" s="3"/>
      <c r="H6" s="8"/>
      <c r="I6" s="9"/>
      <c r="J6" s="8" t="s">
        <v>104</v>
      </c>
      <c r="K6" s="3"/>
    </row>
    <row r="7" spans="2:11" ht="9.75" customHeight="1">
      <c r="B7" s="11" t="s">
        <v>101</v>
      </c>
      <c r="C7" s="10" t="s">
        <v>102</v>
      </c>
      <c r="D7" s="11" t="s">
        <v>91</v>
      </c>
      <c r="E7" s="9"/>
      <c r="F7" s="11" t="s">
        <v>101</v>
      </c>
      <c r="G7" s="10" t="s">
        <v>102</v>
      </c>
      <c r="H7" s="11" t="s">
        <v>91</v>
      </c>
      <c r="I7" s="47"/>
      <c r="J7" s="8" t="s">
        <v>105</v>
      </c>
      <c r="K7" s="3"/>
    </row>
    <row r="8" spans="1:11" ht="9" customHeight="1">
      <c r="A8" s="6"/>
      <c r="B8" s="15"/>
      <c r="C8" s="15"/>
      <c r="D8" s="15"/>
      <c r="E8" s="15"/>
      <c r="F8" s="15"/>
      <c r="G8" s="15"/>
      <c r="H8" s="15"/>
      <c r="I8" s="15"/>
      <c r="J8" s="15"/>
      <c r="K8" s="6"/>
    </row>
    <row r="9" spans="1:11" ht="11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0" ht="14.25">
      <c r="A10" s="4" t="s">
        <v>276</v>
      </c>
      <c r="B10" s="19">
        <f>1200+132+120</f>
        <v>1452</v>
      </c>
      <c r="C10" s="19">
        <f>1041+200+18</f>
        <v>1259</v>
      </c>
      <c r="D10" s="19">
        <f>SUM(B10:C10)</f>
        <v>2711</v>
      </c>
      <c r="E10" s="19"/>
      <c r="F10" s="19">
        <f>3025+66+8</f>
        <v>3099</v>
      </c>
      <c r="G10" s="19">
        <f>2136+76+2</f>
        <v>2214</v>
      </c>
      <c r="H10" s="19">
        <f>SUM(F10:G10)</f>
        <v>5313</v>
      </c>
      <c r="I10" s="19"/>
      <c r="J10" s="19">
        <f>SUM(D10,H10)</f>
        <v>8024</v>
      </c>
    </row>
    <row r="11" spans="1:10" ht="12.75">
      <c r="A11" s="4" t="s">
        <v>134</v>
      </c>
      <c r="B11" s="19">
        <f>1+1456</f>
        <v>1457</v>
      </c>
      <c r="C11" s="19">
        <v>1067</v>
      </c>
      <c r="D11" s="19">
        <f>SUM(B11:C11)</f>
        <v>2524</v>
      </c>
      <c r="E11" s="19"/>
      <c r="F11" s="19">
        <f>472+1427</f>
        <v>1899</v>
      </c>
      <c r="G11" s="19">
        <f>345+1100</f>
        <v>1445</v>
      </c>
      <c r="H11" s="19">
        <f>SUM(F11:G11)</f>
        <v>3344</v>
      </c>
      <c r="I11" s="19"/>
      <c r="J11" s="19">
        <f>SUM(D11,H11)</f>
        <v>5868</v>
      </c>
    </row>
    <row r="12" spans="1:10" ht="12.75">
      <c r="A12" s="4" t="s">
        <v>135</v>
      </c>
      <c r="B12" s="19">
        <f>1+434</f>
        <v>435</v>
      </c>
      <c r="C12" s="19">
        <v>310</v>
      </c>
      <c r="D12" s="19">
        <f>SUM(B12:C12)</f>
        <v>745</v>
      </c>
      <c r="E12" s="19"/>
      <c r="F12" s="19">
        <f>376+680</f>
        <v>1056</v>
      </c>
      <c r="G12" s="19">
        <f>266+588</f>
        <v>854</v>
      </c>
      <c r="H12" s="19">
        <f>SUM(F12:G12)</f>
        <v>1910</v>
      </c>
      <c r="I12" s="19"/>
      <c r="J12" s="19">
        <f>SUM(D12,H12)</f>
        <v>2655</v>
      </c>
    </row>
    <row r="13" spans="1:11" ht="12.75">
      <c r="A13" s="6"/>
      <c r="B13" s="38"/>
      <c r="C13" s="38"/>
      <c r="D13" s="38"/>
      <c r="E13" s="38"/>
      <c r="F13" s="38"/>
      <c r="G13" s="38"/>
      <c r="H13" s="38"/>
      <c r="I13" s="38"/>
      <c r="J13" s="38"/>
      <c r="K13" s="6"/>
    </row>
    <row r="14" spans="2:10" ht="9" customHeight="1"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4" t="s">
        <v>98</v>
      </c>
      <c r="B15" s="19">
        <f>SUM(B10:B12)</f>
        <v>3344</v>
      </c>
      <c r="C15" s="19">
        <f>SUM(C10:C12)</f>
        <v>2636</v>
      </c>
      <c r="D15" s="19">
        <f>SUM(B15:C15)</f>
        <v>5980</v>
      </c>
      <c r="E15" s="19"/>
      <c r="F15" s="19">
        <f>SUM(F10:F12)</f>
        <v>6054</v>
      </c>
      <c r="G15" s="19">
        <f>SUM(G10:G12)</f>
        <v>4513</v>
      </c>
      <c r="H15" s="19">
        <f>SUM(F15:G15)</f>
        <v>10567</v>
      </c>
      <c r="I15" s="19"/>
      <c r="J15" s="19">
        <f>SUM(J10:J12)</f>
        <v>16547</v>
      </c>
    </row>
    <row r="16" spans="1:11" ht="9" customHeight="1">
      <c r="A16" s="6"/>
      <c r="B16" s="38"/>
      <c r="C16" s="38"/>
      <c r="D16" s="38"/>
      <c r="E16" s="38"/>
      <c r="F16" s="38"/>
      <c r="G16" s="38"/>
      <c r="H16" s="38"/>
      <c r="I16" s="38"/>
      <c r="J16" s="38"/>
      <c r="K16" s="6"/>
    </row>
    <row r="17" spans="2:10" ht="12.75"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29" t="s">
        <v>277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2.75"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9" t="s">
        <v>99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2.7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2.75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2.75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2.75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2.75"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2.75">
      <c r="B28" s="19"/>
      <c r="C28" s="19"/>
      <c r="D28" s="19"/>
      <c r="E28" s="19"/>
      <c r="F28" s="19"/>
      <c r="G28" s="19"/>
      <c r="H28" s="19"/>
      <c r="I28" s="19"/>
      <c r="J28" s="19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12.75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12.75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2.7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2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2.7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2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2.7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2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2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2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2.7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2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2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2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2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2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2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2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2.75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2.75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2.75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2.75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2.75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2.75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2.75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2.75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2.7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2.7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2.7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2.7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2.7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2.7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2.7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2.75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2.75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2.75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2.75"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2.75"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2.75"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2.75">
      <c r="B73" s="19"/>
      <c r="C73" s="19"/>
      <c r="D73" s="19"/>
      <c r="E73" s="19"/>
      <c r="F73" s="19"/>
      <c r="G73" s="19"/>
      <c r="H73" s="19"/>
      <c r="I73" s="19"/>
      <c r="J73" s="19"/>
    </row>
    <row r="74" spans="2:10" ht="12.75">
      <c r="B74" s="19"/>
      <c r="C74" s="19"/>
      <c r="D74" s="19"/>
      <c r="E74" s="19"/>
      <c r="F74" s="19"/>
      <c r="G74" s="19"/>
      <c r="H74" s="19"/>
      <c r="I74" s="19"/>
      <c r="J74" s="19"/>
    </row>
    <row r="75" spans="2:10" ht="12.75">
      <c r="B75" s="19"/>
      <c r="C75" s="19"/>
      <c r="D75" s="19"/>
      <c r="E75" s="19"/>
      <c r="F75" s="19"/>
      <c r="G75" s="19"/>
      <c r="H75" s="19"/>
      <c r="I75" s="19"/>
      <c r="J75" s="19"/>
    </row>
    <row r="76" spans="2:10" ht="12.75">
      <c r="B76" s="19"/>
      <c r="C76" s="19"/>
      <c r="D76" s="19"/>
      <c r="E76" s="19"/>
      <c r="F76" s="19"/>
      <c r="G76" s="19"/>
      <c r="H76" s="19"/>
      <c r="I76" s="19"/>
      <c r="J76" s="19"/>
    </row>
    <row r="77" spans="2:10" ht="12.75">
      <c r="B77" s="19"/>
      <c r="C77" s="19"/>
      <c r="D77" s="19"/>
      <c r="E77" s="19"/>
      <c r="F77" s="19"/>
      <c r="G77" s="19"/>
      <c r="H77" s="19"/>
      <c r="I77" s="19"/>
      <c r="J77" s="19"/>
    </row>
    <row r="78" spans="2:10" ht="12.75">
      <c r="B78" s="19"/>
      <c r="C78" s="19"/>
      <c r="D78" s="19"/>
      <c r="E78" s="19"/>
      <c r="F78" s="19"/>
      <c r="G78" s="19"/>
      <c r="H78" s="19"/>
      <c r="I78" s="19"/>
      <c r="J78" s="19"/>
    </row>
    <row r="79" spans="2:10" ht="12.75">
      <c r="B79" s="19"/>
      <c r="C79" s="19"/>
      <c r="D79" s="19"/>
      <c r="E79" s="19"/>
      <c r="F79" s="19"/>
      <c r="G79" s="19"/>
      <c r="H79" s="19"/>
      <c r="I79" s="19"/>
      <c r="J79" s="19"/>
    </row>
    <row r="80" spans="2:10" ht="12.75">
      <c r="B80" s="19"/>
      <c r="C80" s="19"/>
      <c r="D80" s="19"/>
      <c r="E80" s="19"/>
      <c r="F80" s="19"/>
      <c r="G80" s="19"/>
      <c r="H80" s="19"/>
      <c r="I80" s="19"/>
      <c r="J80" s="19"/>
    </row>
    <row r="81" spans="2:10" ht="12.75">
      <c r="B81" s="19"/>
      <c r="C81" s="19"/>
      <c r="D81" s="19"/>
      <c r="E81" s="19"/>
      <c r="F81" s="19"/>
      <c r="G81" s="19"/>
      <c r="H81" s="19"/>
      <c r="I81" s="19"/>
      <c r="J81" s="19"/>
    </row>
    <row r="82" spans="2:10" ht="12.75">
      <c r="B82" s="19"/>
      <c r="C82" s="19"/>
      <c r="D82" s="19"/>
      <c r="E82" s="19"/>
      <c r="F82" s="19"/>
      <c r="G82" s="19"/>
      <c r="H82" s="19"/>
      <c r="I82" s="19"/>
      <c r="J82" s="19"/>
    </row>
    <row r="83" spans="2:10" ht="12.75">
      <c r="B83" s="19"/>
      <c r="C83" s="19"/>
      <c r="D83" s="19"/>
      <c r="E83" s="19"/>
      <c r="F83" s="19"/>
      <c r="G83" s="19"/>
      <c r="H83" s="19"/>
      <c r="I83" s="19"/>
      <c r="J83" s="19"/>
    </row>
    <row r="84" spans="2:10" ht="12.75">
      <c r="B84" s="19"/>
      <c r="C84" s="19"/>
      <c r="D84" s="19"/>
      <c r="E84" s="19"/>
      <c r="F84" s="19"/>
      <c r="G84" s="19"/>
      <c r="H84" s="19"/>
      <c r="I84" s="19"/>
      <c r="J84" s="19"/>
    </row>
    <row r="85" spans="2:10" ht="12.75">
      <c r="B85" s="19"/>
      <c r="C85" s="19"/>
      <c r="D85" s="19"/>
      <c r="E85" s="19"/>
      <c r="F85" s="19"/>
      <c r="G85" s="19"/>
      <c r="H85" s="19"/>
      <c r="I85" s="19"/>
      <c r="J85" s="19"/>
    </row>
    <row r="86" spans="2:10" ht="12.75">
      <c r="B86" s="19"/>
      <c r="C86" s="19"/>
      <c r="D86" s="19"/>
      <c r="E86" s="19"/>
      <c r="F86" s="19"/>
      <c r="G86" s="19"/>
      <c r="H86" s="19"/>
      <c r="I86" s="19"/>
      <c r="J86" s="19"/>
    </row>
    <row r="87" spans="2:10" ht="12.75">
      <c r="B87" s="19"/>
      <c r="C87" s="19"/>
      <c r="D87" s="19"/>
      <c r="E87" s="19"/>
      <c r="F87" s="19"/>
      <c r="G87" s="19"/>
      <c r="H87" s="19"/>
      <c r="I87" s="19"/>
      <c r="J87" s="19"/>
    </row>
    <row r="88" spans="2:10" ht="12.75">
      <c r="B88" s="19"/>
      <c r="C88" s="19"/>
      <c r="D88" s="19"/>
      <c r="E88" s="19"/>
      <c r="F88" s="19"/>
      <c r="G88" s="19"/>
      <c r="H88" s="19"/>
      <c r="I88" s="19"/>
      <c r="J88" s="19"/>
    </row>
    <row r="89" spans="2:10" ht="12.75">
      <c r="B89" s="19"/>
      <c r="C89" s="19"/>
      <c r="D89" s="19"/>
      <c r="E89" s="19"/>
      <c r="F89" s="19"/>
      <c r="G89" s="19"/>
      <c r="H89" s="19"/>
      <c r="I89" s="19"/>
      <c r="J89" s="19"/>
    </row>
    <row r="90" spans="2:10" ht="12.75">
      <c r="B90" s="19"/>
      <c r="C90" s="19"/>
      <c r="D90" s="19"/>
      <c r="E90" s="19"/>
      <c r="F90" s="19"/>
      <c r="G90" s="19"/>
      <c r="H90" s="19"/>
      <c r="I90" s="19"/>
      <c r="J90" s="19"/>
    </row>
    <row r="91" spans="2:10" ht="12.75">
      <c r="B91" s="19"/>
      <c r="C91" s="19"/>
      <c r="D91" s="19"/>
      <c r="E91" s="19"/>
      <c r="F91" s="19"/>
      <c r="G91" s="19"/>
      <c r="H91" s="19"/>
      <c r="I91" s="19"/>
      <c r="J91" s="19"/>
    </row>
    <row r="92" spans="2:10" ht="12.75">
      <c r="B92" s="19"/>
      <c r="C92" s="19"/>
      <c r="D92" s="19"/>
      <c r="E92" s="19"/>
      <c r="F92" s="19"/>
      <c r="G92" s="19"/>
      <c r="H92" s="19"/>
      <c r="I92" s="19"/>
      <c r="J92" s="19"/>
    </row>
    <row r="93" spans="2:10" ht="12.75">
      <c r="B93" s="19"/>
      <c r="C93" s="19"/>
      <c r="D93" s="19"/>
      <c r="E93" s="19"/>
      <c r="F93" s="19"/>
      <c r="G93" s="19"/>
      <c r="H93" s="19"/>
      <c r="I93" s="19"/>
      <c r="J93" s="19"/>
    </row>
    <row r="94" spans="2:10" ht="12.75">
      <c r="B94" s="19"/>
      <c r="C94" s="19"/>
      <c r="D94" s="19"/>
      <c r="E94" s="19"/>
      <c r="F94" s="19"/>
      <c r="G94" s="19"/>
      <c r="H94" s="19"/>
      <c r="I94" s="19"/>
      <c r="J94" s="19"/>
    </row>
    <row r="95" spans="2:10" ht="12.75">
      <c r="B95" s="19"/>
      <c r="C95" s="19"/>
      <c r="D95" s="19"/>
      <c r="E95" s="19"/>
      <c r="F95" s="19"/>
      <c r="G95" s="19"/>
      <c r="H95" s="19"/>
      <c r="I95" s="19"/>
      <c r="J95" s="19"/>
    </row>
    <row r="96" spans="2:10" ht="12.75">
      <c r="B96" s="19"/>
      <c r="C96" s="19"/>
      <c r="D96" s="19"/>
      <c r="E96" s="19"/>
      <c r="F96" s="19"/>
      <c r="G96" s="19"/>
      <c r="H96" s="19"/>
      <c r="I96" s="19"/>
      <c r="J96" s="19"/>
    </row>
    <row r="97" spans="2:10" ht="12.75">
      <c r="B97" s="19"/>
      <c r="C97" s="19"/>
      <c r="D97" s="19"/>
      <c r="E97" s="19"/>
      <c r="F97" s="19"/>
      <c r="G97" s="19"/>
      <c r="H97" s="19"/>
      <c r="I97" s="19"/>
      <c r="J97" s="19"/>
    </row>
    <row r="98" spans="2:10" ht="12.75">
      <c r="B98" s="19"/>
      <c r="C98" s="19"/>
      <c r="D98" s="19"/>
      <c r="E98" s="19"/>
      <c r="F98" s="19"/>
      <c r="G98" s="19"/>
      <c r="H98" s="19"/>
      <c r="I98" s="19"/>
      <c r="J98" s="19"/>
    </row>
    <row r="99" spans="2:10" ht="12.75">
      <c r="B99" s="19"/>
      <c r="C99" s="19"/>
      <c r="D99" s="19"/>
      <c r="E99" s="19"/>
      <c r="F99" s="19"/>
      <c r="G99" s="19"/>
      <c r="H99" s="19"/>
      <c r="I99" s="19"/>
      <c r="J99" s="19"/>
    </row>
    <row r="100" spans="2:10" ht="12.75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2:10" ht="12.75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2:10" ht="12.75"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2:10" ht="12.75"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2:10" ht="12.75"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2:10" ht="12.75"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2:10" ht="12.75"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2:10" ht="12.75"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2:10" ht="12.75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ht="12.75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ht="12.75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12.75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2.75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ht="12.75"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2:10" ht="12.75"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2:10" ht="12.75"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2:10" ht="12.75"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2:10" ht="12.75"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2:10" ht="12.75"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2:10" ht="12.75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ht="12.75"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2:10" ht="12.75"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2:10" ht="12.75"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2:10" ht="12.75"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2:10" ht="12.75"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2:10" ht="12.75"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2:10" ht="12.75"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2:10" ht="12.75"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2:10" ht="12.75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ht="12.75"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2:10" ht="12.75"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2:10" ht="12.75"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2:10" ht="12.75"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2:10" ht="12.75"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2:10" ht="12.75"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2:10" ht="12.75"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2:10" ht="12.75"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2:10" ht="12.75"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2:10" ht="12.75"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2:10" ht="12.75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2:10" ht="12.75"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2:10" ht="12.75"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2:10" ht="12.75"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2:10" ht="12.75"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2:10" ht="12.75"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2:10" ht="12.75"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2:10" ht="12.75"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2:10" ht="12.75"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2:10" ht="12.75"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2:10" ht="12.75"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2:10" ht="12.75"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2:10" ht="12.75"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2:10" ht="12.75"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2:10" ht="12.75"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2:10" ht="12.75"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2:10" ht="12.75"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2:10" ht="12.75"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2:10" ht="12.75"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2:10" ht="12.75"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2:10" ht="12.75"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2:10" ht="12.75"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2:10" ht="12.75"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2:10" ht="12.75"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2:10" ht="12.75"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2:10" ht="12.75"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2:10" ht="12.75"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2:10" ht="12.75"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2:10" ht="12.75"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2:10" ht="12.75"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2:10" ht="12.75"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2:10" ht="12.75"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2:10" ht="12.75"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2:10" ht="12.75"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2:10" ht="12.75"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2:10" ht="12.75"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2:10" ht="12.75"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2:10" ht="12.75"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2:10" ht="12.75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2:10" ht="12.75"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2:10" ht="12.75"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2:10" ht="12.75"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2:10" ht="12.75"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2:10" ht="12.75"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2:10" ht="12.75"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2:10" ht="12.75"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2:10" ht="12.75"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2:10" ht="12.75"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2:10" ht="12.75"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2:10" ht="12.75"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2:10" ht="12.75"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2:10" ht="12.75"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2:10" ht="12.75"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2:10" ht="12.75"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2:10" ht="12.75"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2:10" ht="12.75"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2:10" ht="12.75"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2:10" ht="12.75"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2:10" ht="12.75"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2:10" ht="12.75"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2:10" ht="12.75"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2:10" ht="12.75"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2:10" ht="12.75"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2:10" ht="12.75"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2:10" ht="12.75"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2:10" ht="12.75"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2:10" ht="12.75"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2:10" ht="12.75"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2:10" ht="12.75"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2:10" ht="12.75"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2:10" ht="12.75"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2:10" ht="12.75"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2:10" ht="12.75"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2:10" ht="12.75"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2:10" ht="12.75"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2:10" ht="12.75"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2:10" ht="12.75"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2:10" ht="12.75"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2:10" ht="12.75"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2:10" ht="12.75"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2:10" ht="12.75"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2:10" ht="12.75"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2:10" ht="12.75"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2:10" ht="12.75"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2:10" ht="12.75"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2:10" ht="12.75"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2:10" ht="12.75"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2:10" ht="12.75"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2:10" ht="12.75"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2:10" ht="12.75"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2:10" ht="12.75"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2:10" ht="12.75"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2:10" ht="12.75"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2:10" ht="12.75"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2:10" ht="12.75"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2:10" ht="12.75"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2:10" ht="12.75"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2:10" ht="12.75"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2:10" ht="12.75"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2:10" ht="12.75"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2:10" ht="12.75"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2:10" ht="12.75"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2:10" ht="12.75"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2:10" ht="12.75"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2:10" ht="12.75"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2:10" ht="12.75"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2:10" ht="12.75"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2:10" ht="12.75"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2:10" ht="12.75"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2:10" ht="12.75"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2:10" ht="12.75"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2:10" ht="12.75"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2:10" ht="12.75"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2:10" ht="12.75"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2:10" ht="12.75"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2:10" ht="12.75"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2:10" ht="12.75"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2:10" ht="12.75"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2:10" ht="12.75"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2:10" ht="12.75"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2:10" ht="12.75"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2:10" ht="12.75"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2:10" ht="12.75"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2:10" ht="12.75"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2:10" ht="12.75"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2:10" ht="12.75"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2:10" ht="12.75"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2:10" ht="12.75"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2:10" ht="12.75"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2:10" ht="12.75"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2:10" ht="12.75"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2:10" ht="12.75"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2:10" ht="12.75"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2:10" ht="12.75"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2:10" ht="12.75"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2:10" ht="12.75"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2:10" ht="12.75"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2:10" ht="12.75"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2:10" ht="12.75"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2:10" ht="12.75"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2:10" ht="12.75"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2:10" ht="12.75"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2:10" ht="12.75"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2:10" ht="12.75"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2:10" ht="12.75"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2:10" ht="12.75"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2:10" ht="12.75"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2:10" ht="12.75"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2:10" ht="12.75"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2:10" ht="12.75"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2:10" ht="12.75"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2:10" ht="12.75"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2:10" ht="12.75"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2:10" ht="12.75"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2:10" ht="12.75"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2:10" ht="12.75"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2:10" ht="12.75"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2:10" ht="12.75"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2:10" ht="12.75"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2:10" ht="12.75"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2:10" ht="12.75"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2:10" ht="12.75"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2:10" ht="12.75"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2:10" ht="12.75"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2:10" ht="12.75"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2:10" ht="12.75"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2:10" ht="12.75"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2:10" ht="12.75"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2:10" ht="12.75"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2:10" ht="12.75"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2:10" ht="12.75"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2:10" ht="12.75"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2:10" ht="12.75"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2:10" ht="12.75"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2:10" ht="12.75"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2:10" ht="12.75"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2:10" ht="12.75"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2:10" ht="12.75"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2:10" ht="12.75"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2:10" ht="12.75"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2:10" ht="12.75"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2:10" ht="12.75"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2:10" ht="12.75"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2:10" ht="12.75"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2:10" ht="12.75"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2:10" ht="12.75"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2:10" ht="12.75"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2:10" ht="12.75"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2:10" ht="12.75"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2:10" ht="12.75"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2:10" ht="12.75"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2:10" ht="12.75"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2:10" ht="12.75"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2:10" ht="12.75"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2:10" ht="12.75"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2:10" ht="12.75"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2:10" ht="12.75"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2:10" ht="12.75"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2:10" ht="12.75"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2:10" ht="12.75"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2:10" ht="12.75"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2:10" ht="12.75"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2:10" ht="12.75"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2:10" ht="12.75"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2:10" ht="12.75"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2:10" ht="12.75"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2:10" ht="12.75"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2:10" ht="12.75"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2:10" ht="12.75"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2:10" ht="12.75"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2:10" ht="12.75"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2:10" ht="12.75"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2:10" ht="12.75"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2:10" ht="12.75"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2:10" ht="12.75"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2:10" ht="12.75"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2:10" ht="12.75"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2:10" ht="12.75"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2:10" ht="12.75"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2:10" ht="12.75"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2:10" ht="12.75"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2:10" ht="12.75"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2:10" ht="12.75"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2:10" ht="12.75"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2:10" ht="12.75"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2:10" ht="12.75"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2:10" ht="12.75"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2:10" ht="12.75"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2:10" ht="12.75"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2:10" ht="12.75"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2:10" ht="12.75"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2:10" ht="12.75"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2:10" ht="12.75"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2:10" ht="12.75"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2:10" ht="12.75"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2:10" ht="12.75"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2:10" ht="12.75"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2:10" ht="12.75"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2:10" ht="12.75"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2:10" ht="12.75"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2:10" ht="12.75"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2:10" ht="12.75"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2:10" ht="12.75"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2:10" ht="12.75"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2:10" ht="12.75"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2:10" ht="12.75"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2:10" ht="12.75"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2:10" ht="12.75"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2:10" ht="12.75"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2:10" ht="12.75"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2:10" ht="12.75"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2:10" ht="12.75"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2:10" ht="12.75"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2:10" ht="12.75"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2:10" ht="12.75"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2:10" ht="12.75"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2:10" ht="12.75"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2:10" ht="12.75"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2:10" ht="12.75"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2:10" ht="12.75"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2:10" ht="12.75"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2:10" ht="12.75"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2:10" ht="12.75"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2:10" ht="12.75"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2:10" ht="12.75"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2:10" ht="12.75"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2:10" ht="12.75"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2:10" ht="12.75"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2:10" ht="12.75"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2:10" ht="12.75"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2:10" ht="12.75"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2:10" ht="12.75"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2:10" ht="12.75"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2:10" ht="12.75"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2:10" ht="12.75"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2:10" ht="12.75"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2:10" ht="12.75"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2:10" ht="12.75"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2:10" ht="12.75"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2:10" ht="12.75"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2:10" ht="12.75"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2:10" ht="12.75"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2:10" ht="12.75"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2:10" ht="12.75"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2:10" ht="12.75"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2:10" ht="12.75"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2:10" ht="12.75"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2:10" ht="12.75"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2:10" ht="12.75"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2:10" ht="12.75"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2:10" ht="12.75">
      <c r="B430" s="19"/>
      <c r="C430" s="19"/>
      <c r="D430" s="19"/>
      <c r="E430" s="19"/>
      <c r="F430" s="19"/>
      <c r="G430" s="19"/>
      <c r="H430" s="19"/>
      <c r="I430" s="19"/>
      <c r="J430" s="19"/>
    </row>
  </sheetData>
  <mergeCells count="2">
    <mergeCell ref="A3:J3"/>
    <mergeCell ref="A1:J1"/>
  </mergeCells>
  <printOptions horizontalCentered="1"/>
  <pageMargins left="0.5118110236220472" right="0.5118110236220472" top="0.6" bottom="0.1968503937007874" header="0.1968503937007874" footer="0.1968503937007874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L312"/>
  <sheetViews>
    <sheetView zoomScale="75" zoomScaleNormal="75" workbookViewId="0" topLeftCell="A1">
      <selection activeCell="N213" sqref="N213"/>
    </sheetView>
  </sheetViews>
  <sheetFormatPr defaultColWidth="11.421875" defaultRowHeight="12.75" customHeight="1"/>
  <cols>
    <col min="1" max="1" width="1.7109375" style="4" customWidth="1"/>
    <col min="2" max="2" width="45.8515625" style="4" customWidth="1"/>
    <col min="3" max="5" width="8.140625" style="4" customWidth="1"/>
    <col min="6" max="6" width="2.421875" style="4" customWidth="1"/>
    <col min="7" max="9" width="8.140625" style="4" customWidth="1"/>
    <col min="10" max="10" width="2.421875" style="4" customWidth="1"/>
    <col min="11" max="11" width="8.140625" style="4" customWidth="1"/>
    <col min="12" max="12" width="0.85546875" style="4" customWidth="1"/>
    <col min="13" max="148" width="9.140625" style="4" customWidth="1"/>
    <col min="149" max="16384" width="11.421875" style="4" customWidth="1"/>
  </cols>
  <sheetData>
    <row r="1" spans="1:11" ht="12.75" customHeight="1">
      <c r="A1" s="154" t="s">
        <v>335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 customHeight="1">
      <c r="A2" s="2" t="s">
        <v>312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5" t="s">
        <v>294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 customHeight="1">
      <c r="L4" s="6"/>
    </row>
    <row r="5" spans="1:1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3:12" ht="10.5" customHeight="1">
      <c r="C6" s="8" t="s">
        <v>86</v>
      </c>
      <c r="D6" s="8"/>
      <c r="E6" s="8"/>
      <c r="F6" s="9"/>
      <c r="G6" s="8" t="s">
        <v>87</v>
      </c>
      <c r="H6" s="8"/>
      <c r="I6" s="8"/>
      <c r="J6" s="9"/>
      <c r="K6" s="8" t="s">
        <v>88</v>
      </c>
      <c r="L6" s="3"/>
    </row>
    <row r="7" spans="3:12" ht="10.5" customHeight="1">
      <c r="C7" s="10" t="s">
        <v>89</v>
      </c>
      <c r="D7" s="10" t="s">
        <v>90</v>
      </c>
      <c r="E7" s="11" t="s">
        <v>91</v>
      </c>
      <c r="F7" s="12"/>
      <c r="G7" s="10" t="s">
        <v>89</v>
      </c>
      <c r="H7" s="10" t="s">
        <v>90</v>
      </c>
      <c r="I7" s="11" t="s">
        <v>91</v>
      </c>
      <c r="J7" s="9"/>
      <c r="K7" s="8" t="s">
        <v>91</v>
      </c>
      <c r="L7" s="3"/>
    </row>
    <row r="8" spans="1:12" ht="9" customHeight="1">
      <c r="A8" s="6"/>
      <c r="B8" s="6"/>
      <c r="C8" s="13"/>
      <c r="D8" s="13"/>
      <c r="E8" s="13"/>
      <c r="F8" s="14"/>
      <c r="G8" s="13"/>
      <c r="H8" s="13"/>
      <c r="I8" s="13"/>
      <c r="J8" s="15"/>
      <c r="K8" s="14"/>
      <c r="L8" s="6"/>
    </row>
    <row r="9" spans="5:11" ht="11.25" customHeight="1">
      <c r="E9" s="16"/>
      <c r="I9" s="16"/>
      <c r="K9" s="17"/>
    </row>
    <row r="10" spans="1:12" ht="11.25" customHeight="1">
      <c r="A10" s="18" t="s">
        <v>313</v>
      </c>
      <c r="B10" s="18"/>
      <c r="C10" s="19">
        <f>SUM(C11:C14)</f>
        <v>621</v>
      </c>
      <c r="D10" s="19">
        <f>SUM(D11:D14)</f>
        <v>297</v>
      </c>
      <c r="E10" s="19">
        <f>SUM(E11:E14)</f>
        <v>918</v>
      </c>
      <c r="F10" s="19"/>
      <c r="G10" s="19">
        <f>SUM(G11:G14)</f>
        <v>2820</v>
      </c>
      <c r="H10" s="19">
        <f>SUM(H11:H14)</f>
        <v>1156</v>
      </c>
      <c r="I10" s="19">
        <f>SUM(I11:I14)</f>
        <v>3976</v>
      </c>
      <c r="J10" s="19"/>
      <c r="K10" s="19">
        <f>SUM(E10,I10)</f>
        <v>4894</v>
      </c>
      <c r="L10" s="19"/>
    </row>
    <row r="11" spans="1:11" ht="11.25" customHeight="1">
      <c r="A11" s="20"/>
      <c r="B11" s="21" t="s">
        <v>0</v>
      </c>
      <c r="C11" s="1">
        <v>417</v>
      </c>
      <c r="D11" s="1">
        <v>184</v>
      </c>
      <c r="E11" s="1">
        <v>601</v>
      </c>
      <c r="F11" s="140"/>
      <c r="G11" s="140">
        <v>2584</v>
      </c>
      <c r="H11" s="140">
        <v>1020</v>
      </c>
      <c r="I11" s="140">
        <v>3604</v>
      </c>
      <c r="J11" s="19"/>
      <c r="K11" s="19">
        <f>SUM(E11,I11)</f>
        <v>4205</v>
      </c>
    </row>
    <row r="12" spans="1:11" ht="11.25" customHeight="1">
      <c r="A12" s="22"/>
      <c r="B12" s="21" t="s">
        <v>1</v>
      </c>
      <c r="C12" s="1">
        <v>38</v>
      </c>
      <c r="D12" s="1">
        <v>38</v>
      </c>
      <c r="E12" s="1">
        <v>76</v>
      </c>
      <c r="F12" s="140"/>
      <c r="G12" s="140">
        <v>29</v>
      </c>
      <c r="H12" s="140">
        <v>31</v>
      </c>
      <c r="I12" s="140">
        <v>60</v>
      </c>
      <c r="J12" s="19"/>
      <c r="K12" s="19">
        <f>SUM(E12,I12)</f>
        <v>136</v>
      </c>
    </row>
    <row r="13" spans="1:11" ht="11.25" customHeight="1">
      <c r="A13" s="22"/>
      <c r="B13" s="21" t="s">
        <v>2</v>
      </c>
      <c r="C13" s="1">
        <v>137</v>
      </c>
      <c r="D13" s="1">
        <v>63</v>
      </c>
      <c r="E13" s="1">
        <v>200</v>
      </c>
      <c r="F13" s="140"/>
      <c r="G13" s="140">
        <v>173</v>
      </c>
      <c r="H13" s="140">
        <v>86</v>
      </c>
      <c r="I13" s="140">
        <v>259</v>
      </c>
      <c r="J13" s="19"/>
      <c r="K13" s="19">
        <f>SUM(E13,I13)</f>
        <v>459</v>
      </c>
    </row>
    <row r="14" spans="1:11" ht="11.25" customHeight="1">
      <c r="A14" s="22"/>
      <c r="B14" s="21" t="s">
        <v>3</v>
      </c>
      <c r="C14" s="1">
        <v>29</v>
      </c>
      <c r="D14" s="1">
        <v>12</v>
      </c>
      <c r="E14" s="1">
        <v>41</v>
      </c>
      <c r="F14" s="140"/>
      <c r="G14" s="140">
        <v>34</v>
      </c>
      <c r="H14" s="140">
        <v>19</v>
      </c>
      <c r="I14" s="140">
        <v>53</v>
      </c>
      <c r="J14" s="19"/>
      <c r="K14" s="19">
        <f>SUM(E14,I14)</f>
        <v>94</v>
      </c>
    </row>
    <row r="15" spans="1:11" ht="11.25" customHeight="1">
      <c r="A15" s="22"/>
      <c r="B15" s="22"/>
      <c r="C15" s="23"/>
      <c r="D15" s="23"/>
      <c r="E15" s="23"/>
      <c r="F15" s="23"/>
      <c r="G15" s="23"/>
      <c r="H15" s="23"/>
      <c r="I15" s="23"/>
      <c r="J15" s="19"/>
      <c r="K15" s="19"/>
    </row>
    <row r="16" spans="1:11" ht="11.25" customHeight="1">
      <c r="A16" s="4" t="s">
        <v>4</v>
      </c>
      <c r="B16" s="22"/>
      <c r="C16" s="23">
        <f>SUM(C17:C20)</f>
        <v>329</v>
      </c>
      <c r="D16" s="23">
        <f>SUM(D17:D20)</f>
        <v>468</v>
      </c>
      <c r="E16" s="23">
        <f>SUM(E17:E20)</f>
        <v>797</v>
      </c>
      <c r="F16" s="23"/>
      <c r="G16" s="23">
        <f>SUM(G17:G20)</f>
        <v>846</v>
      </c>
      <c r="H16" s="23">
        <f>SUM(H17:H20)</f>
        <v>1022</v>
      </c>
      <c r="I16" s="23">
        <f>SUM(I17:I20)</f>
        <v>1868</v>
      </c>
      <c r="J16" s="23"/>
      <c r="K16" s="23">
        <f>SUM(K17:K20)</f>
        <v>2665</v>
      </c>
    </row>
    <row r="17" spans="1:11" ht="10.5" customHeight="1">
      <c r="A17" s="22"/>
      <c r="B17" s="139" t="s">
        <v>5</v>
      </c>
      <c r="C17" s="140">
        <v>123</v>
      </c>
      <c r="D17" s="140">
        <v>146</v>
      </c>
      <c r="E17" s="140">
        <v>269</v>
      </c>
      <c r="F17" s="140"/>
      <c r="G17" s="140">
        <v>289</v>
      </c>
      <c r="H17" s="140">
        <v>255</v>
      </c>
      <c r="I17" s="140">
        <v>544</v>
      </c>
      <c r="J17" s="19"/>
      <c r="K17" s="19">
        <f>SUM(E17,I17)</f>
        <v>813</v>
      </c>
    </row>
    <row r="18" spans="2:11" ht="11.25" customHeight="1">
      <c r="B18" s="141" t="s">
        <v>314</v>
      </c>
      <c r="C18" s="52" t="s">
        <v>92</v>
      </c>
      <c r="D18" s="52" t="s">
        <v>92</v>
      </c>
      <c r="E18" s="52" t="s">
        <v>92</v>
      </c>
      <c r="F18" s="140"/>
      <c r="G18" s="140">
        <v>1</v>
      </c>
      <c r="H18" s="140">
        <v>9</v>
      </c>
      <c r="I18" s="140">
        <v>10</v>
      </c>
      <c r="J18" s="19"/>
      <c r="K18" s="19">
        <f>SUM(E18,I18)</f>
        <v>10</v>
      </c>
    </row>
    <row r="19" spans="2:11" ht="11.25" customHeight="1">
      <c r="B19" s="141" t="s">
        <v>315</v>
      </c>
      <c r="C19" s="52" t="s">
        <v>92</v>
      </c>
      <c r="D19" s="52" t="s">
        <v>92</v>
      </c>
      <c r="E19" s="52" t="s">
        <v>92</v>
      </c>
      <c r="F19" s="140"/>
      <c r="G19" s="140">
        <v>29</v>
      </c>
      <c r="H19" s="140">
        <v>20</v>
      </c>
      <c r="I19" s="140">
        <v>49</v>
      </c>
      <c r="J19" s="19"/>
      <c r="K19" s="19">
        <f>SUM(E19,I19)</f>
        <v>49</v>
      </c>
    </row>
    <row r="20" spans="2:11" ht="11.25" customHeight="1">
      <c r="B20" s="139" t="s">
        <v>7</v>
      </c>
      <c r="C20" s="140">
        <v>206</v>
      </c>
      <c r="D20" s="140">
        <v>322</v>
      </c>
      <c r="E20" s="140">
        <v>528</v>
      </c>
      <c r="F20" s="140"/>
      <c r="G20" s="140">
        <v>527</v>
      </c>
      <c r="H20" s="140">
        <v>738</v>
      </c>
      <c r="I20" s="140">
        <v>1265</v>
      </c>
      <c r="J20" s="19"/>
      <c r="K20" s="19">
        <f>SUM(E20,I20)</f>
        <v>1793</v>
      </c>
    </row>
    <row r="21" spans="1:11" ht="11.25" customHeight="1">
      <c r="A21" s="22"/>
      <c r="B21" s="22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1.25" customHeight="1">
      <c r="A22" s="4" t="s">
        <v>8</v>
      </c>
      <c r="B22" s="22"/>
      <c r="C22" s="23">
        <f>SUM(C23:C27)</f>
        <v>571</v>
      </c>
      <c r="D22" s="23">
        <f>SUM(D23:D27)</f>
        <v>447</v>
      </c>
      <c r="E22" s="23">
        <f>SUM(E23:E27)</f>
        <v>1018</v>
      </c>
      <c r="F22" s="23"/>
      <c r="G22" s="23">
        <f>SUM(G23:G27)</f>
        <v>1881</v>
      </c>
      <c r="H22" s="23">
        <f>SUM(H23:H27)</f>
        <v>1497</v>
      </c>
      <c r="I22" s="23">
        <f>SUM(I23:I27)</f>
        <v>3378</v>
      </c>
      <c r="J22" s="19"/>
      <c r="K22" s="19">
        <f aca="true" t="shared" si="0" ref="K22:K27">SUM(E22,I22)</f>
        <v>4396</v>
      </c>
    </row>
    <row r="23" spans="1:11" ht="11.25" customHeight="1">
      <c r="A23" s="22"/>
      <c r="B23" s="24" t="s">
        <v>9</v>
      </c>
      <c r="C23" s="140">
        <v>154</v>
      </c>
      <c r="D23" s="140">
        <v>128</v>
      </c>
      <c r="E23" s="140">
        <v>282</v>
      </c>
      <c r="F23" s="140"/>
      <c r="G23" s="140">
        <v>480</v>
      </c>
      <c r="H23" s="140">
        <v>465</v>
      </c>
      <c r="I23" s="140">
        <v>945</v>
      </c>
      <c r="J23" s="19"/>
      <c r="K23" s="19">
        <f t="shared" si="0"/>
        <v>1227</v>
      </c>
    </row>
    <row r="24" spans="1:11" ht="11.25" customHeight="1">
      <c r="A24" s="22"/>
      <c r="B24" s="24" t="s">
        <v>13</v>
      </c>
      <c r="C24" s="140">
        <v>114</v>
      </c>
      <c r="D24" s="140">
        <v>204</v>
      </c>
      <c r="E24" s="140">
        <v>318</v>
      </c>
      <c r="F24" s="140"/>
      <c r="G24" s="140">
        <v>457</v>
      </c>
      <c r="H24" s="140">
        <v>674</v>
      </c>
      <c r="I24" s="140">
        <v>1131</v>
      </c>
      <c r="J24" s="19"/>
      <c r="K24" s="19">
        <f t="shared" si="0"/>
        <v>1449</v>
      </c>
    </row>
    <row r="25" spans="1:11" ht="11.25" customHeight="1">
      <c r="A25" s="22"/>
      <c r="B25" s="24" t="s">
        <v>10</v>
      </c>
      <c r="C25" s="140">
        <v>49</v>
      </c>
      <c r="D25" s="140">
        <v>19</v>
      </c>
      <c r="E25" s="140">
        <v>68</v>
      </c>
      <c r="F25" s="140"/>
      <c r="G25" s="140">
        <v>157</v>
      </c>
      <c r="H25" s="140">
        <v>72</v>
      </c>
      <c r="I25" s="140">
        <v>229</v>
      </c>
      <c r="J25" s="19"/>
      <c r="K25" s="19">
        <f t="shared" si="0"/>
        <v>297</v>
      </c>
    </row>
    <row r="26" spans="1:11" ht="11.25" customHeight="1">
      <c r="A26" s="22"/>
      <c r="B26" s="24" t="s">
        <v>11</v>
      </c>
      <c r="C26" s="140">
        <v>156</v>
      </c>
      <c r="D26" s="140">
        <v>58</v>
      </c>
      <c r="E26" s="140">
        <v>214</v>
      </c>
      <c r="F26" s="140"/>
      <c r="G26" s="140">
        <v>519</v>
      </c>
      <c r="H26" s="140">
        <v>155</v>
      </c>
      <c r="I26" s="140">
        <v>674</v>
      </c>
      <c r="J26" s="19"/>
      <c r="K26" s="19">
        <f t="shared" si="0"/>
        <v>888</v>
      </c>
    </row>
    <row r="27" spans="1:11" ht="11.25" customHeight="1">
      <c r="A27" s="22"/>
      <c r="B27" s="24" t="s">
        <v>12</v>
      </c>
      <c r="C27" s="140">
        <v>98</v>
      </c>
      <c r="D27" s="140">
        <v>38</v>
      </c>
      <c r="E27" s="140">
        <v>136</v>
      </c>
      <c r="F27" s="140"/>
      <c r="G27" s="140">
        <v>268</v>
      </c>
      <c r="H27" s="140">
        <v>131</v>
      </c>
      <c r="I27" s="140">
        <v>399</v>
      </c>
      <c r="J27" s="19"/>
      <c r="K27" s="19">
        <f t="shared" si="0"/>
        <v>535</v>
      </c>
    </row>
    <row r="28" spans="1:11" ht="11.25" customHeight="1">
      <c r="A28" s="22"/>
      <c r="B28" s="21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1.25" customHeight="1">
      <c r="A29" s="4" t="s">
        <v>14</v>
      </c>
      <c r="B29" s="22"/>
      <c r="C29" s="23">
        <f>SUM(C30:C33)</f>
        <v>579</v>
      </c>
      <c r="D29" s="23">
        <f>SUM(D30:D33)</f>
        <v>737</v>
      </c>
      <c r="E29" s="23">
        <f>SUM(E30:E33)</f>
        <v>1316</v>
      </c>
      <c r="F29" s="23"/>
      <c r="G29" s="23">
        <f>SUM(G30:G33)</f>
        <v>1481</v>
      </c>
      <c r="H29" s="23">
        <f>SUM(H30:H33)</f>
        <v>2348</v>
      </c>
      <c r="I29" s="23">
        <f>SUM(I30:I33)</f>
        <v>3829</v>
      </c>
      <c r="J29" s="19"/>
      <c r="K29" s="19">
        <f>SUM(E29,I29)</f>
        <v>5145</v>
      </c>
    </row>
    <row r="30" spans="1:11" ht="11.25" customHeight="1">
      <c r="A30" s="22"/>
      <c r="B30" s="21" t="s">
        <v>15</v>
      </c>
      <c r="C30" s="140">
        <v>227</v>
      </c>
      <c r="D30" s="140">
        <v>353</v>
      </c>
      <c r="E30" s="140">
        <v>580</v>
      </c>
      <c r="F30" s="140"/>
      <c r="G30" s="140">
        <v>580</v>
      </c>
      <c r="H30" s="140">
        <v>1191</v>
      </c>
      <c r="I30" s="140">
        <v>1771</v>
      </c>
      <c r="J30" s="19"/>
      <c r="K30" s="19">
        <f>SUM(E30,I30)</f>
        <v>2351</v>
      </c>
    </row>
    <row r="31" spans="1:11" ht="11.25" customHeight="1">
      <c r="A31" s="25"/>
      <c r="B31" s="21" t="s">
        <v>16</v>
      </c>
      <c r="C31" s="140">
        <v>199</v>
      </c>
      <c r="D31" s="140">
        <v>108</v>
      </c>
      <c r="E31" s="140">
        <v>307</v>
      </c>
      <c r="F31" s="140"/>
      <c r="G31" s="140">
        <v>515</v>
      </c>
      <c r="H31" s="140">
        <v>322</v>
      </c>
      <c r="I31" s="140">
        <v>837</v>
      </c>
      <c r="J31" s="19"/>
      <c r="K31" s="19">
        <f>SUM(E31,I31)</f>
        <v>1144</v>
      </c>
    </row>
    <row r="32" spans="1:11" ht="11.25" customHeight="1">
      <c r="A32" s="22"/>
      <c r="B32" s="21" t="s">
        <v>17</v>
      </c>
      <c r="C32" s="140">
        <v>59</v>
      </c>
      <c r="D32" s="140">
        <v>190</v>
      </c>
      <c r="E32" s="140">
        <v>249</v>
      </c>
      <c r="F32" s="140"/>
      <c r="G32" s="140">
        <v>184</v>
      </c>
      <c r="H32" s="140">
        <v>603</v>
      </c>
      <c r="I32" s="140">
        <v>787</v>
      </c>
      <c r="J32" s="19"/>
      <c r="K32" s="19">
        <f>SUM(E32,I32)</f>
        <v>1036</v>
      </c>
    </row>
    <row r="33" spans="1:11" ht="11.25" customHeight="1">
      <c r="A33" s="22"/>
      <c r="B33" s="22" t="s">
        <v>18</v>
      </c>
      <c r="C33" s="140">
        <v>94</v>
      </c>
      <c r="D33" s="140">
        <v>86</v>
      </c>
      <c r="E33" s="140">
        <v>180</v>
      </c>
      <c r="F33" s="140"/>
      <c r="G33" s="140">
        <v>202</v>
      </c>
      <c r="H33" s="140">
        <v>232</v>
      </c>
      <c r="I33" s="140">
        <v>434</v>
      </c>
      <c r="J33" s="19"/>
      <c r="K33" s="19">
        <f>SUM(E33,I33)</f>
        <v>614</v>
      </c>
    </row>
    <row r="34" spans="1:11" ht="11.25" customHeight="1">
      <c r="A34" s="22"/>
      <c r="B34" s="22"/>
      <c r="C34" s="23"/>
      <c r="D34" s="23"/>
      <c r="E34" s="23"/>
      <c r="F34" s="23"/>
      <c r="G34" s="23"/>
      <c r="H34" s="23"/>
      <c r="I34" s="23"/>
      <c r="J34" s="19"/>
      <c r="K34" s="19"/>
    </row>
    <row r="35" spans="1:11" ht="11.25" customHeight="1">
      <c r="A35" s="4" t="s">
        <v>25</v>
      </c>
      <c r="B35" s="22"/>
      <c r="C35" s="23">
        <f>SUM(C36:C38)</f>
        <v>1068</v>
      </c>
      <c r="D35" s="23">
        <f>SUM(D36:D38)</f>
        <v>1443</v>
      </c>
      <c r="E35" s="23">
        <f>SUM(E36:E38)</f>
        <v>2511</v>
      </c>
      <c r="F35" s="23"/>
      <c r="G35" s="23">
        <f>SUM(G36:G38)</f>
        <v>3611</v>
      </c>
      <c r="H35" s="23">
        <f>SUM(H36:H38)</f>
        <v>5300</v>
      </c>
      <c r="I35" s="23">
        <f>SUM(I36:I38)</f>
        <v>8911</v>
      </c>
      <c r="J35" s="19"/>
      <c r="K35" s="19">
        <f>SUM(E35,I35)</f>
        <v>11422</v>
      </c>
    </row>
    <row r="36" spans="1:11" ht="11.25" customHeight="1">
      <c r="A36" s="22"/>
      <c r="B36" s="26" t="s">
        <v>26</v>
      </c>
      <c r="C36" s="140">
        <v>366</v>
      </c>
      <c r="D36" s="140">
        <v>638</v>
      </c>
      <c r="E36" s="140">
        <v>1004</v>
      </c>
      <c r="F36" s="140"/>
      <c r="G36" s="140">
        <v>1214</v>
      </c>
      <c r="H36" s="140">
        <v>1983</v>
      </c>
      <c r="I36" s="140">
        <v>3197</v>
      </c>
      <c r="J36" s="140"/>
      <c r="K36" s="19">
        <f>SUM(E36,I36)</f>
        <v>4201</v>
      </c>
    </row>
    <row r="37" spans="1:11" ht="11.25" customHeight="1">
      <c r="A37" s="22"/>
      <c r="B37" s="26" t="s">
        <v>93</v>
      </c>
      <c r="C37" s="140">
        <v>626</v>
      </c>
      <c r="D37" s="140">
        <v>759</v>
      </c>
      <c r="E37" s="140">
        <v>1385</v>
      </c>
      <c r="F37" s="140"/>
      <c r="G37" s="140">
        <v>2177</v>
      </c>
      <c r="H37" s="140">
        <v>3116</v>
      </c>
      <c r="I37" s="140">
        <v>5293</v>
      </c>
      <c r="J37" s="140"/>
      <c r="K37" s="19">
        <f>SUM(E37,I37)</f>
        <v>6678</v>
      </c>
    </row>
    <row r="38" spans="1:11" ht="11.25" customHeight="1">
      <c r="A38" s="22"/>
      <c r="B38" s="22" t="s">
        <v>267</v>
      </c>
      <c r="C38" s="140">
        <v>76</v>
      </c>
      <c r="D38" s="140">
        <v>46</v>
      </c>
      <c r="E38" s="140">
        <v>122</v>
      </c>
      <c r="F38" s="140"/>
      <c r="G38" s="140">
        <v>220</v>
      </c>
      <c r="H38" s="140">
        <v>201</v>
      </c>
      <c r="I38" s="140">
        <v>421</v>
      </c>
      <c r="J38" s="140"/>
      <c r="K38" s="19">
        <f>SUM(E38,I38)</f>
        <v>543</v>
      </c>
    </row>
    <row r="39" spans="1:11" ht="11.25" customHeight="1">
      <c r="A39" s="22"/>
      <c r="B39" s="22"/>
      <c r="C39" s="23"/>
      <c r="D39" s="23"/>
      <c r="E39" s="23"/>
      <c r="F39" s="23"/>
      <c r="G39" s="23"/>
      <c r="H39" s="23"/>
      <c r="I39" s="23"/>
      <c r="J39" s="19"/>
      <c r="K39" s="19"/>
    </row>
    <row r="40" spans="1:11" ht="11.25" customHeight="1">
      <c r="A40" s="4" t="s">
        <v>29</v>
      </c>
      <c r="B40" s="22"/>
      <c r="C40" s="23">
        <f>SUM(C41)</f>
        <v>645</v>
      </c>
      <c r="D40" s="23">
        <f>SUM(D41)</f>
        <v>785</v>
      </c>
      <c r="E40" s="19">
        <f>SUM(C40:D40)</f>
        <v>1430</v>
      </c>
      <c r="F40" s="19"/>
      <c r="G40" s="23">
        <f>SUM(G41)</f>
        <v>2639</v>
      </c>
      <c r="H40" s="23">
        <f>SUM(H41)</f>
        <v>3896</v>
      </c>
      <c r="I40" s="19">
        <f>SUM(G40:H40)</f>
        <v>6535</v>
      </c>
      <c r="J40" s="19"/>
      <c r="K40" s="19">
        <f>SUM(E40,I40)</f>
        <v>7965</v>
      </c>
    </row>
    <row r="41" spans="1:11" ht="11.25" customHeight="1">
      <c r="A41" s="22"/>
      <c r="B41" s="26" t="s">
        <v>30</v>
      </c>
      <c r="C41" s="140">
        <v>645</v>
      </c>
      <c r="D41" s="140">
        <v>785</v>
      </c>
      <c r="E41" s="140">
        <v>1430</v>
      </c>
      <c r="F41" s="140"/>
      <c r="G41" s="140">
        <v>2639</v>
      </c>
      <c r="H41" s="140">
        <v>3896</v>
      </c>
      <c r="I41" s="140">
        <v>6535</v>
      </c>
      <c r="J41" s="19"/>
      <c r="K41" s="19">
        <f>SUM(E41,I41)</f>
        <v>7965</v>
      </c>
    </row>
    <row r="42" spans="1:11" ht="11.25" customHeight="1">
      <c r="A42" s="22"/>
      <c r="B42" s="22"/>
      <c r="C42" s="23"/>
      <c r="D42" s="23"/>
      <c r="E42" s="23"/>
      <c r="F42" s="23"/>
      <c r="G42" s="23"/>
      <c r="H42" s="23"/>
      <c r="I42" s="23"/>
      <c r="J42" s="19"/>
      <c r="K42" s="19"/>
    </row>
    <row r="43" spans="1:11" ht="11.25" customHeight="1">
      <c r="A43" s="4" t="s">
        <v>31</v>
      </c>
      <c r="B43" s="22"/>
      <c r="C43" s="23">
        <f>SUM(C44)</f>
        <v>354</v>
      </c>
      <c r="D43" s="23">
        <f>SUM(D44)</f>
        <v>170</v>
      </c>
      <c r="E43" s="23">
        <f>SUM(E44)</f>
        <v>524</v>
      </c>
      <c r="F43" s="19"/>
      <c r="G43" s="23">
        <f>SUM(G44)</f>
        <v>1460</v>
      </c>
      <c r="H43" s="23">
        <f>SUM(H44)</f>
        <v>750</v>
      </c>
      <c r="I43" s="23">
        <f>SUM(I44)</f>
        <v>2210</v>
      </c>
      <c r="J43" s="19"/>
      <c r="K43" s="19">
        <f>SUM(E43,I43)</f>
        <v>2734</v>
      </c>
    </row>
    <row r="44" spans="1:11" ht="11.25" customHeight="1">
      <c r="A44" s="22"/>
      <c r="B44" s="26" t="s">
        <v>32</v>
      </c>
      <c r="C44" s="140">
        <v>354</v>
      </c>
      <c r="D44" s="140">
        <v>170</v>
      </c>
      <c r="E44" s="140">
        <v>524</v>
      </c>
      <c r="F44" s="140"/>
      <c r="G44" s="140">
        <v>1460</v>
      </c>
      <c r="H44" s="140">
        <v>750</v>
      </c>
      <c r="I44" s="140">
        <v>2210</v>
      </c>
      <c r="J44" s="140"/>
      <c r="K44" s="19">
        <f>SUM(E44,I44)</f>
        <v>2734</v>
      </c>
    </row>
    <row r="45" spans="1:11" ht="11.25" customHeight="1">
      <c r="A45" s="22"/>
      <c r="B45" s="22"/>
      <c r="C45" s="23"/>
      <c r="D45" s="23"/>
      <c r="E45" s="23"/>
      <c r="F45" s="23"/>
      <c r="G45" s="23"/>
      <c r="H45" s="23"/>
      <c r="I45" s="23"/>
      <c r="J45" s="19"/>
      <c r="K45" s="19"/>
    </row>
    <row r="46" spans="1:11" ht="11.25" customHeight="1">
      <c r="A46" s="4" t="s">
        <v>33</v>
      </c>
      <c r="B46" s="22"/>
      <c r="C46" s="23">
        <f>SUM(C47)</f>
        <v>49</v>
      </c>
      <c r="D46" s="23">
        <f>SUM(D47)</f>
        <v>247</v>
      </c>
      <c r="E46" s="19">
        <f>SUM(C46:D46)</f>
        <v>296</v>
      </c>
      <c r="F46" s="19"/>
      <c r="G46" s="23">
        <f>SUM(G47)</f>
        <v>190</v>
      </c>
      <c r="H46" s="23">
        <f>SUM(H47)</f>
        <v>522</v>
      </c>
      <c r="I46" s="19">
        <f>SUM(G46:H46)</f>
        <v>712</v>
      </c>
      <c r="J46" s="19"/>
      <c r="K46" s="19">
        <f>SUM(E46,I46)</f>
        <v>1008</v>
      </c>
    </row>
    <row r="47" spans="1:11" ht="11.25" customHeight="1">
      <c r="A47" s="22"/>
      <c r="B47" s="26" t="s">
        <v>34</v>
      </c>
      <c r="C47" s="140">
        <v>49</v>
      </c>
      <c r="D47" s="140">
        <v>247</v>
      </c>
      <c r="E47" s="140">
        <v>296</v>
      </c>
      <c r="F47" s="140"/>
      <c r="G47" s="140">
        <v>190</v>
      </c>
      <c r="H47" s="140">
        <v>522</v>
      </c>
      <c r="I47" s="140">
        <v>712</v>
      </c>
      <c r="J47" s="19"/>
      <c r="K47" s="19">
        <f>SUM(E47,I47)</f>
        <v>1008</v>
      </c>
    </row>
    <row r="48" spans="1:11" ht="10.5" customHeight="1">
      <c r="A48" s="22"/>
      <c r="B48" s="26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0.5" customHeight="1">
      <c r="A49" s="22"/>
      <c r="B49" s="26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0.5" customHeight="1">
      <c r="A50" s="22"/>
      <c r="B50" s="26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0.5" customHeight="1">
      <c r="A51" s="27" t="s">
        <v>237</v>
      </c>
      <c r="B51" s="28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0.5" customHeight="1">
      <c r="A52" s="29" t="s">
        <v>318</v>
      </c>
      <c r="B52" s="30"/>
      <c r="C52" s="23"/>
      <c r="D52" s="23"/>
      <c r="E52" s="19"/>
      <c r="F52" s="19"/>
      <c r="G52" s="23"/>
      <c r="H52" s="23"/>
      <c r="I52" s="19"/>
      <c r="J52" s="19"/>
      <c r="K52" s="19"/>
    </row>
    <row r="53" spans="1:11" ht="10.5" customHeight="1">
      <c r="A53" s="29" t="s">
        <v>316</v>
      </c>
      <c r="B53" s="30"/>
      <c r="C53" s="23"/>
      <c r="D53" s="23"/>
      <c r="E53" s="19"/>
      <c r="F53" s="19"/>
      <c r="G53" s="23"/>
      <c r="H53" s="23"/>
      <c r="I53" s="19"/>
      <c r="J53" s="19"/>
      <c r="K53" s="19"/>
    </row>
    <row r="54" spans="1:11" ht="10.5" customHeight="1">
      <c r="A54" s="31" t="s">
        <v>304</v>
      </c>
      <c r="B54" s="30"/>
      <c r="C54" s="23"/>
      <c r="D54" s="23"/>
      <c r="E54" s="19"/>
      <c r="F54" s="19"/>
      <c r="G54" s="23"/>
      <c r="H54" s="23"/>
      <c r="I54" s="19"/>
      <c r="J54" s="19"/>
      <c r="K54" s="19"/>
    </row>
    <row r="55" spans="1:11" ht="10.5" customHeight="1">
      <c r="A55" s="30" t="s">
        <v>334</v>
      </c>
      <c r="B55" s="30"/>
      <c r="C55" s="23"/>
      <c r="D55" s="23"/>
      <c r="E55" s="19"/>
      <c r="F55" s="19"/>
      <c r="G55" s="23"/>
      <c r="H55" s="23"/>
      <c r="I55" s="19"/>
      <c r="J55" s="19"/>
      <c r="K55" s="19"/>
    </row>
    <row r="56" spans="1:11" ht="11.25" customHeight="1">
      <c r="A56" s="30"/>
      <c r="B56" s="30"/>
      <c r="C56" s="23"/>
      <c r="D56" s="23"/>
      <c r="E56" s="19"/>
      <c r="F56" s="19"/>
      <c r="G56" s="23"/>
      <c r="H56" s="23"/>
      <c r="I56" s="19"/>
      <c r="J56" s="19"/>
      <c r="K56" s="19"/>
    </row>
    <row r="57" spans="1:11" ht="11.25" customHeight="1">
      <c r="A57" s="30"/>
      <c r="B57" s="30"/>
      <c r="C57" s="23"/>
      <c r="D57" s="23"/>
      <c r="E57" s="19"/>
      <c r="F57" s="19"/>
      <c r="G57" s="23"/>
      <c r="H57" s="23"/>
      <c r="I57" s="19"/>
      <c r="J57" s="19"/>
      <c r="K57" s="19"/>
    </row>
    <row r="58" spans="1:11" ht="11.25" customHeight="1">
      <c r="A58" s="4" t="s">
        <v>36</v>
      </c>
      <c r="B58" s="22"/>
      <c r="C58" s="23">
        <f>SUM(C59:C71)</f>
        <v>575</v>
      </c>
      <c r="D58" s="23">
        <f>SUM(D59:D71)</f>
        <v>908</v>
      </c>
      <c r="E58" s="23">
        <f>SUM(C58:D58)</f>
        <v>1483</v>
      </c>
      <c r="F58" s="23"/>
      <c r="G58" s="23">
        <f>SUM(G59:G71)</f>
        <v>1647</v>
      </c>
      <c r="H58" s="23">
        <f>SUM(H59:H71)</f>
        <v>2795</v>
      </c>
      <c r="I58" s="23">
        <f>SUM(G58:H58)</f>
        <v>4442</v>
      </c>
      <c r="J58" s="19"/>
      <c r="K58" s="19">
        <f aca="true" t="shared" si="1" ref="K58:K71">SUM(E58,I58)</f>
        <v>5925</v>
      </c>
    </row>
    <row r="59" spans="1:11" ht="11.25" customHeight="1">
      <c r="A59" s="22"/>
      <c r="B59" s="22" t="s">
        <v>38</v>
      </c>
      <c r="C59" s="140">
        <v>25</v>
      </c>
      <c r="D59" s="140">
        <v>44</v>
      </c>
      <c r="E59" s="140">
        <v>69</v>
      </c>
      <c r="F59" s="140"/>
      <c r="G59" s="140">
        <v>100</v>
      </c>
      <c r="H59" s="140">
        <v>140</v>
      </c>
      <c r="I59" s="140">
        <v>240</v>
      </c>
      <c r="J59" s="19"/>
      <c r="K59" s="19">
        <f t="shared" si="1"/>
        <v>309</v>
      </c>
    </row>
    <row r="60" spans="1:11" ht="11.25" customHeight="1">
      <c r="A60" s="22"/>
      <c r="B60" s="22" t="s">
        <v>39</v>
      </c>
      <c r="C60" s="140">
        <v>53</v>
      </c>
      <c r="D60" s="140">
        <v>60</v>
      </c>
      <c r="E60" s="140">
        <v>113</v>
      </c>
      <c r="F60" s="140"/>
      <c r="G60" s="140">
        <v>126</v>
      </c>
      <c r="H60" s="140">
        <v>194</v>
      </c>
      <c r="I60" s="140">
        <v>320</v>
      </c>
      <c r="J60" s="19"/>
      <c r="K60" s="19">
        <f t="shared" si="1"/>
        <v>433</v>
      </c>
    </row>
    <row r="61" spans="1:11" ht="11.25" customHeight="1">
      <c r="A61" s="22"/>
      <c r="B61" s="26" t="s">
        <v>40</v>
      </c>
      <c r="C61" s="140">
        <v>125</v>
      </c>
      <c r="D61" s="140">
        <v>77</v>
      </c>
      <c r="E61" s="140">
        <v>202</v>
      </c>
      <c r="F61" s="140"/>
      <c r="G61" s="140">
        <v>291</v>
      </c>
      <c r="H61" s="140">
        <v>207</v>
      </c>
      <c r="I61" s="140">
        <v>498</v>
      </c>
      <c r="J61" s="19"/>
      <c r="K61" s="19">
        <f t="shared" si="1"/>
        <v>700</v>
      </c>
    </row>
    <row r="62" spans="1:11" ht="11.25" customHeight="1">
      <c r="A62" s="22"/>
      <c r="B62" s="26" t="s">
        <v>94</v>
      </c>
      <c r="C62" s="140">
        <v>69</v>
      </c>
      <c r="D62" s="140">
        <v>58</v>
      </c>
      <c r="E62" s="140">
        <v>127</v>
      </c>
      <c r="F62" s="140"/>
      <c r="G62" s="140">
        <v>271</v>
      </c>
      <c r="H62" s="140">
        <v>218</v>
      </c>
      <c r="I62" s="140">
        <v>489</v>
      </c>
      <c r="J62" s="19"/>
      <c r="K62" s="19">
        <f t="shared" si="1"/>
        <v>616</v>
      </c>
    </row>
    <row r="63" spans="1:11" ht="11.25" customHeight="1">
      <c r="A63" s="22"/>
      <c r="B63" s="26" t="s">
        <v>41</v>
      </c>
      <c r="C63" s="140">
        <v>102</v>
      </c>
      <c r="D63" s="140">
        <v>105</v>
      </c>
      <c r="E63" s="140">
        <v>207</v>
      </c>
      <c r="F63" s="140"/>
      <c r="G63" s="140">
        <v>291</v>
      </c>
      <c r="H63" s="140">
        <v>326</v>
      </c>
      <c r="I63" s="140">
        <v>617</v>
      </c>
      <c r="J63" s="19"/>
      <c r="K63" s="19">
        <f t="shared" si="1"/>
        <v>824</v>
      </c>
    </row>
    <row r="64" spans="1:11" ht="11.25" customHeight="1">
      <c r="A64" s="22"/>
      <c r="B64" s="26" t="s">
        <v>279</v>
      </c>
      <c r="C64" s="140">
        <v>10</v>
      </c>
      <c r="D64" s="140">
        <v>13</v>
      </c>
      <c r="E64" s="140">
        <v>23</v>
      </c>
      <c r="F64" s="140"/>
      <c r="G64" s="140">
        <v>25</v>
      </c>
      <c r="H64" s="140">
        <v>57</v>
      </c>
      <c r="I64" s="140">
        <v>82</v>
      </c>
      <c r="J64" s="19"/>
      <c r="K64" s="19">
        <f t="shared" si="1"/>
        <v>105</v>
      </c>
    </row>
    <row r="65" spans="1:11" ht="11.25" customHeight="1">
      <c r="A65" s="22"/>
      <c r="B65" s="26" t="s">
        <v>280</v>
      </c>
      <c r="C65" s="140">
        <v>3</v>
      </c>
      <c r="D65" s="140">
        <v>8</v>
      </c>
      <c r="E65" s="140">
        <v>11</v>
      </c>
      <c r="F65" s="140"/>
      <c r="G65" s="140">
        <v>11</v>
      </c>
      <c r="H65" s="140">
        <v>47</v>
      </c>
      <c r="I65" s="140">
        <v>58</v>
      </c>
      <c r="J65" s="19"/>
      <c r="K65" s="19">
        <f t="shared" si="1"/>
        <v>69</v>
      </c>
    </row>
    <row r="66" spans="1:11" ht="11.25" customHeight="1">
      <c r="A66" s="22"/>
      <c r="B66" s="26" t="s">
        <v>281</v>
      </c>
      <c r="C66" s="140">
        <v>14</v>
      </c>
      <c r="D66" s="140">
        <v>34</v>
      </c>
      <c r="E66" s="140">
        <v>48</v>
      </c>
      <c r="F66" s="140"/>
      <c r="G66" s="140">
        <v>60</v>
      </c>
      <c r="H66" s="140">
        <v>162</v>
      </c>
      <c r="I66" s="140">
        <v>222</v>
      </c>
      <c r="J66" s="19"/>
      <c r="K66" s="19">
        <f t="shared" si="1"/>
        <v>270</v>
      </c>
    </row>
    <row r="67" spans="1:11" ht="11.25" customHeight="1">
      <c r="A67" s="22"/>
      <c r="B67" s="26" t="s">
        <v>282</v>
      </c>
      <c r="C67" s="140">
        <v>15</v>
      </c>
      <c r="D67" s="140">
        <v>19</v>
      </c>
      <c r="E67" s="140">
        <v>34</v>
      </c>
      <c r="F67" s="140"/>
      <c r="G67" s="140">
        <v>15</v>
      </c>
      <c r="H67" s="140">
        <v>39</v>
      </c>
      <c r="I67" s="140">
        <v>54</v>
      </c>
      <c r="J67" s="19"/>
      <c r="K67" s="19">
        <f t="shared" si="1"/>
        <v>88</v>
      </c>
    </row>
    <row r="68" spans="1:11" ht="11.25" customHeight="1">
      <c r="A68" s="22"/>
      <c r="B68" s="26" t="s">
        <v>95</v>
      </c>
      <c r="C68" s="140">
        <v>90</v>
      </c>
      <c r="D68" s="140">
        <v>95</v>
      </c>
      <c r="E68" s="140">
        <v>185</v>
      </c>
      <c r="F68" s="140"/>
      <c r="G68" s="140">
        <v>213</v>
      </c>
      <c r="H68" s="140">
        <v>318</v>
      </c>
      <c r="I68" s="140">
        <v>531</v>
      </c>
      <c r="J68" s="19"/>
      <c r="K68" s="19">
        <f t="shared" si="1"/>
        <v>716</v>
      </c>
    </row>
    <row r="69" spans="1:11" ht="11.25" customHeight="1">
      <c r="A69" s="22"/>
      <c r="B69" s="22" t="s">
        <v>43</v>
      </c>
      <c r="C69" s="140">
        <v>21</v>
      </c>
      <c r="D69" s="140">
        <v>33</v>
      </c>
      <c r="E69" s="140">
        <v>54</v>
      </c>
      <c r="F69" s="140"/>
      <c r="G69" s="140">
        <v>38</v>
      </c>
      <c r="H69" s="140">
        <v>49</v>
      </c>
      <c r="I69" s="140">
        <v>87</v>
      </c>
      <c r="J69" s="19"/>
      <c r="K69" s="19">
        <f t="shared" si="1"/>
        <v>141</v>
      </c>
    </row>
    <row r="70" spans="1:11" ht="11.25" customHeight="1">
      <c r="A70" s="22"/>
      <c r="B70" s="22" t="s">
        <v>44</v>
      </c>
      <c r="C70" s="140">
        <v>17</v>
      </c>
      <c r="D70" s="140">
        <v>79</v>
      </c>
      <c r="E70" s="140">
        <v>96</v>
      </c>
      <c r="F70" s="140"/>
      <c r="G70" s="140">
        <v>95</v>
      </c>
      <c r="H70" s="140">
        <v>206</v>
      </c>
      <c r="I70" s="140">
        <v>301</v>
      </c>
      <c r="J70" s="19"/>
      <c r="K70" s="19">
        <f t="shared" si="1"/>
        <v>397</v>
      </c>
    </row>
    <row r="71" spans="1:11" ht="11.25" customHeight="1">
      <c r="A71" s="22"/>
      <c r="B71" s="26" t="s">
        <v>96</v>
      </c>
      <c r="C71" s="140">
        <v>31</v>
      </c>
      <c r="D71" s="140">
        <v>283</v>
      </c>
      <c r="E71" s="140">
        <v>314</v>
      </c>
      <c r="F71" s="140"/>
      <c r="G71" s="140">
        <v>111</v>
      </c>
      <c r="H71" s="140">
        <v>832</v>
      </c>
      <c r="I71" s="140">
        <v>943</v>
      </c>
      <c r="J71" s="19"/>
      <c r="K71" s="19">
        <f t="shared" si="1"/>
        <v>1257</v>
      </c>
    </row>
    <row r="72" spans="1:11" ht="11.25" customHeight="1">
      <c r="A72" s="22"/>
      <c r="B72" s="22"/>
      <c r="C72" s="23"/>
      <c r="D72" s="23"/>
      <c r="E72" s="23"/>
      <c r="F72" s="23"/>
      <c r="G72" s="23"/>
      <c r="H72" s="23"/>
      <c r="I72" s="23"/>
      <c r="J72" s="19"/>
      <c r="K72" s="19"/>
    </row>
    <row r="73" spans="1:11" ht="11.25" customHeight="1">
      <c r="A73" s="4" t="s">
        <v>46</v>
      </c>
      <c r="B73" s="22"/>
      <c r="C73" s="23">
        <f>SUM(C74:C85)</f>
        <v>1280</v>
      </c>
      <c r="D73" s="23">
        <f>SUM(D74:D85)</f>
        <v>291</v>
      </c>
      <c r="E73" s="23">
        <f>SUM(E74:E85)</f>
        <v>1571</v>
      </c>
      <c r="F73" s="23"/>
      <c r="G73" s="23">
        <f>SUM(G74:G85)</f>
        <v>4646</v>
      </c>
      <c r="H73" s="23">
        <f>SUM(H74:H85)</f>
        <v>1159</v>
      </c>
      <c r="I73" s="23">
        <f>SUM(I74:I85)</f>
        <v>5805</v>
      </c>
      <c r="J73" s="19"/>
      <c r="K73" s="19">
        <f aca="true" t="shared" si="2" ref="K73:K85">SUM(E73,I73)</f>
        <v>7376</v>
      </c>
    </row>
    <row r="74" spans="1:11" ht="11.25" customHeight="1">
      <c r="A74" s="22"/>
      <c r="B74" s="21" t="s">
        <v>47</v>
      </c>
      <c r="C74" s="139">
        <v>301</v>
      </c>
      <c r="D74" s="139">
        <v>36</v>
      </c>
      <c r="E74" s="139">
        <v>337</v>
      </c>
      <c r="F74" s="140"/>
      <c r="G74" s="140">
        <v>1072</v>
      </c>
      <c r="H74" s="140">
        <v>146</v>
      </c>
      <c r="I74" s="140">
        <v>1218</v>
      </c>
      <c r="J74" s="19"/>
      <c r="K74" s="19">
        <f t="shared" si="2"/>
        <v>1555</v>
      </c>
    </row>
    <row r="75" spans="1:11" ht="11.25" customHeight="1">
      <c r="A75" s="22"/>
      <c r="B75" s="21" t="s">
        <v>48</v>
      </c>
      <c r="C75" s="139">
        <v>33</v>
      </c>
      <c r="D75" s="139">
        <v>5</v>
      </c>
      <c r="E75" s="139">
        <v>38</v>
      </c>
      <c r="F75" s="140"/>
      <c r="G75" s="140">
        <v>121</v>
      </c>
      <c r="H75" s="140">
        <v>11</v>
      </c>
      <c r="I75" s="140">
        <v>132</v>
      </c>
      <c r="J75" s="19"/>
      <c r="K75" s="19">
        <f t="shared" si="2"/>
        <v>170</v>
      </c>
    </row>
    <row r="76" spans="1:11" ht="11.25" customHeight="1">
      <c r="A76" s="22"/>
      <c r="B76" s="21" t="s">
        <v>49</v>
      </c>
      <c r="C76" s="139">
        <v>244</v>
      </c>
      <c r="D76" s="139">
        <v>42</v>
      </c>
      <c r="E76" s="139">
        <v>286</v>
      </c>
      <c r="F76" s="140"/>
      <c r="G76" s="140">
        <v>917</v>
      </c>
      <c r="H76" s="140">
        <v>141</v>
      </c>
      <c r="I76" s="140">
        <v>1058</v>
      </c>
      <c r="J76" s="19"/>
      <c r="K76" s="19">
        <f t="shared" si="2"/>
        <v>1344</v>
      </c>
    </row>
    <row r="77" spans="1:11" ht="11.25" customHeight="1">
      <c r="A77" s="22"/>
      <c r="B77" s="21" t="s">
        <v>50</v>
      </c>
      <c r="C77" s="139">
        <v>240</v>
      </c>
      <c r="D77" s="139">
        <v>116</v>
      </c>
      <c r="E77" s="139">
        <v>356</v>
      </c>
      <c r="F77" s="140"/>
      <c r="G77" s="140">
        <v>990</v>
      </c>
      <c r="H77" s="140">
        <v>489</v>
      </c>
      <c r="I77" s="140">
        <v>1479</v>
      </c>
      <c r="J77" s="19"/>
      <c r="K77" s="19">
        <f t="shared" si="2"/>
        <v>1835</v>
      </c>
    </row>
    <row r="78" spans="1:11" ht="11.25" customHeight="1">
      <c r="A78" s="22"/>
      <c r="B78" s="21" t="s">
        <v>238</v>
      </c>
      <c r="C78" s="139">
        <v>0</v>
      </c>
      <c r="D78" s="139">
        <v>0</v>
      </c>
      <c r="E78" s="139">
        <v>0</v>
      </c>
      <c r="F78" s="140"/>
      <c r="G78" s="140">
        <v>163</v>
      </c>
      <c r="H78" s="140">
        <v>67</v>
      </c>
      <c r="I78" s="140">
        <v>230</v>
      </c>
      <c r="J78" s="19"/>
      <c r="K78" s="19">
        <f t="shared" si="2"/>
        <v>230</v>
      </c>
    </row>
    <row r="79" spans="1:11" ht="11.25" customHeight="1">
      <c r="A79" s="22"/>
      <c r="B79" s="21" t="s">
        <v>51</v>
      </c>
      <c r="C79" s="139">
        <v>45</v>
      </c>
      <c r="D79" s="139">
        <v>18</v>
      </c>
      <c r="E79" s="139">
        <v>63</v>
      </c>
      <c r="F79" s="140"/>
      <c r="G79" s="140">
        <v>118</v>
      </c>
      <c r="H79" s="140">
        <v>45</v>
      </c>
      <c r="I79" s="140">
        <v>163</v>
      </c>
      <c r="J79" s="19"/>
      <c r="K79" s="19">
        <f t="shared" si="2"/>
        <v>226</v>
      </c>
    </row>
    <row r="80" spans="1:11" ht="11.25" customHeight="1">
      <c r="A80" s="22"/>
      <c r="B80" s="21" t="s">
        <v>52</v>
      </c>
      <c r="C80" s="139">
        <v>38</v>
      </c>
      <c r="D80" s="139">
        <v>13</v>
      </c>
      <c r="E80" s="139">
        <v>51</v>
      </c>
      <c r="F80" s="140"/>
      <c r="G80" s="140">
        <v>123</v>
      </c>
      <c r="H80" s="140">
        <v>48</v>
      </c>
      <c r="I80" s="140">
        <v>171</v>
      </c>
      <c r="J80" s="19"/>
      <c r="K80" s="19">
        <f t="shared" si="2"/>
        <v>222</v>
      </c>
    </row>
    <row r="81" spans="1:11" ht="11.25" customHeight="1">
      <c r="A81" s="22"/>
      <c r="B81" s="21" t="s">
        <v>53</v>
      </c>
      <c r="C81" s="139">
        <v>112</v>
      </c>
      <c r="D81" s="139">
        <v>29</v>
      </c>
      <c r="E81" s="139">
        <v>141</v>
      </c>
      <c r="F81" s="140"/>
      <c r="G81" s="140">
        <v>293</v>
      </c>
      <c r="H81" s="140">
        <v>115</v>
      </c>
      <c r="I81" s="140">
        <v>408</v>
      </c>
      <c r="J81" s="19"/>
      <c r="K81" s="19">
        <f t="shared" si="2"/>
        <v>549</v>
      </c>
    </row>
    <row r="82" spans="1:11" ht="11.25" customHeight="1">
      <c r="A82" s="22"/>
      <c r="B82" s="21" t="s">
        <v>54</v>
      </c>
      <c r="C82" s="139">
        <v>141</v>
      </c>
      <c r="D82" s="139">
        <v>6</v>
      </c>
      <c r="E82" s="139">
        <v>147</v>
      </c>
      <c r="F82" s="140"/>
      <c r="G82" s="140">
        <v>448</v>
      </c>
      <c r="H82" s="140">
        <v>25</v>
      </c>
      <c r="I82" s="140">
        <v>473</v>
      </c>
      <c r="J82" s="19"/>
      <c r="K82" s="19">
        <f t="shared" si="2"/>
        <v>620</v>
      </c>
    </row>
    <row r="83" spans="1:11" ht="11.25" customHeight="1">
      <c r="A83" s="22"/>
      <c r="B83" s="1" t="s">
        <v>268</v>
      </c>
      <c r="C83" s="147" t="s">
        <v>92</v>
      </c>
      <c r="D83" s="147" t="s">
        <v>92</v>
      </c>
      <c r="E83" s="147" t="s">
        <v>92</v>
      </c>
      <c r="F83" s="140"/>
      <c r="G83" s="140">
        <v>2</v>
      </c>
      <c r="H83" s="140">
        <v>0</v>
      </c>
      <c r="I83" s="140">
        <v>2</v>
      </c>
      <c r="J83" s="19"/>
      <c r="K83" s="19">
        <f t="shared" si="2"/>
        <v>2</v>
      </c>
    </row>
    <row r="84" spans="1:11" ht="11.25" customHeight="1">
      <c r="A84" s="22"/>
      <c r="B84" s="21" t="s">
        <v>56</v>
      </c>
      <c r="C84" s="139">
        <v>100</v>
      </c>
      <c r="D84" s="139">
        <v>21</v>
      </c>
      <c r="E84" s="139">
        <v>121</v>
      </c>
      <c r="F84" s="140"/>
      <c r="G84" s="140">
        <v>270</v>
      </c>
      <c r="H84" s="140">
        <v>46</v>
      </c>
      <c r="I84" s="140">
        <v>316</v>
      </c>
      <c r="J84" s="19"/>
      <c r="K84" s="19">
        <f t="shared" si="2"/>
        <v>437</v>
      </c>
    </row>
    <row r="85" spans="1:11" ht="11.25" customHeight="1">
      <c r="A85" s="22"/>
      <c r="B85" s="21" t="s">
        <v>57</v>
      </c>
      <c r="C85" s="139">
        <v>26</v>
      </c>
      <c r="D85" s="139">
        <v>5</v>
      </c>
      <c r="E85" s="139">
        <v>31</v>
      </c>
      <c r="F85" s="140"/>
      <c r="G85" s="140">
        <v>129</v>
      </c>
      <c r="H85" s="140">
        <v>26</v>
      </c>
      <c r="I85" s="140">
        <v>155</v>
      </c>
      <c r="J85" s="19"/>
      <c r="K85" s="19">
        <f t="shared" si="2"/>
        <v>186</v>
      </c>
    </row>
    <row r="86" spans="3:11" ht="11.25" customHeight="1"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1.25" customHeight="1">
      <c r="A87" s="32" t="s">
        <v>58</v>
      </c>
      <c r="B87" s="22"/>
      <c r="C87" s="19">
        <f>SUM(C88:C89)</f>
        <v>318</v>
      </c>
      <c r="D87" s="19">
        <f>SUM(D88:D89)</f>
        <v>601</v>
      </c>
      <c r="E87" s="19">
        <f>SUM(E88:E89)</f>
        <v>919</v>
      </c>
      <c r="F87" s="19"/>
      <c r="G87" s="19">
        <f>SUM(G88:G89)</f>
        <v>1806</v>
      </c>
      <c r="H87" s="19">
        <f>SUM(H88:H89)</f>
        <v>2909</v>
      </c>
      <c r="I87" s="19">
        <f>SUM(I88:I89)</f>
        <v>4715</v>
      </c>
      <c r="J87" s="19"/>
      <c r="K87" s="19">
        <f>SUM(K88:K89)</f>
        <v>5634</v>
      </c>
    </row>
    <row r="88" spans="1:11" ht="11.25" customHeight="1">
      <c r="A88" s="22"/>
      <c r="B88" s="22" t="s">
        <v>269</v>
      </c>
      <c r="C88" s="140">
        <v>7</v>
      </c>
      <c r="D88" s="140">
        <v>3</v>
      </c>
      <c r="E88" s="140">
        <v>10</v>
      </c>
      <c r="F88" s="140"/>
      <c r="G88" s="140">
        <v>26</v>
      </c>
      <c r="H88" s="140">
        <v>28</v>
      </c>
      <c r="I88" s="140">
        <v>54</v>
      </c>
      <c r="J88" s="19"/>
      <c r="K88" s="19">
        <f>SUM(E88,I88)</f>
        <v>64</v>
      </c>
    </row>
    <row r="89" spans="1:11" ht="11.25" customHeight="1">
      <c r="A89" s="22"/>
      <c r="B89" s="22" t="s">
        <v>59</v>
      </c>
      <c r="C89" s="140">
        <v>311</v>
      </c>
      <c r="D89" s="140">
        <v>598</v>
      </c>
      <c r="E89" s="140">
        <f>SUM(C89:D89)</f>
        <v>909</v>
      </c>
      <c r="F89" s="51"/>
      <c r="G89" s="140">
        <v>1780</v>
      </c>
      <c r="H89" s="140">
        <v>2881</v>
      </c>
      <c r="I89" s="140">
        <f>SUM(G89:H89)</f>
        <v>4661</v>
      </c>
      <c r="J89" s="51"/>
      <c r="K89" s="140">
        <f>SUM(E89,I89)</f>
        <v>5570</v>
      </c>
    </row>
    <row r="90" spans="1:11" ht="11.25" customHeight="1">
      <c r="A90" s="22"/>
      <c r="B90" s="22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1.25" customHeight="1">
      <c r="A91" s="4" t="s">
        <v>71</v>
      </c>
      <c r="B91" s="22"/>
      <c r="C91" s="19">
        <f>SUM(C92)</f>
        <v>194</v>
      </c>
      <c r="D91" s="19">
        <f>SUM(D92)</f>
        <v>234</v>
      </c>
      <c r="E91" s="19">
        <f>SUM(C91:D91)</f>
        <v>428</v>
      </c>
      <c r="F91" s="19"/>
      <c r="G91" s="19">
        <f>SUM(G92)</f>
        <v>901</v>
      </c>
      <c r="H91" s="19">
        <f>SUM(H92)</f>
        <v>991</v>
      </c>
      <c r="I91" s="19">
        <f>SUM(I92)</f>
        <v>1892</v>
      </c>
      <c r="J91" s="19"/>
      <c r="K91" s="19">
        <f>SUM(E91,I91)</f>
        <v>2320</v>
      </c>
    </row>
    <row r="92" spans="1:11" ht="11.25" customHeight="1">
      <c r="A92" s="22"/>
      <c r="B92" s="22" t="s">
        <v>72</v>
      </c>
      <c r="C92" s="140">
        <v>194</v>
      </c>
      <c r="D92" s="140">
        <v>234</v>
      </c>
      <c r="E92" s="140">
        <v>428</v>
      </c>
      <c r="F92" s="140"/>
      <c r="G92" s="140">
        <v>901</v>
      </c>
      <c r="H92" s="140">
        <v>991</v>
      </c>
      <c r="I92" s="140">
        <v>1892</v>
      </c>
      <c r="J92" s="19"/>
      <c r="K92" s="19">
        <f>SUM(E92,I92)</f>
        <v>2320</v>
      </c>
    </row>
    <row r="93" spans="1:11" ht="11.25" customHeight="1">
      <c r="A93" s="22"/>
      <c r="B93" s="22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1.25" customHeight="1">
      <c r="A94" s="22"/>
      <c r="B94" s="22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1.25" customHeight="1">
      <c r="A95" s="31"/>
      <c r="B95" s="22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1.25" customHeight="1">
      <c r="A96" s="29"/>
      <c r="B96" s="22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1.25" customHeight="1">
      <c r="A97" s="29"/>
      <c r="B97" s="22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1.25" customHeight="1">
      <c r="A98" s="29"/>
      <c r="B98" s="22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1.25" customHeight="1">
      <c r="A99" s="31" t="s">
        <v>270</v>
      </c>
      <c r="B99" s="22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1.25" customHeight="1">
      <c r="A100" s="31" t="s">
        <v>271</v>
      </c>
      <c r="B100" s="22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1.25" customHeight="1">
      <c r="A101" s="31" t="s">
        <v>295</v>
      </c>
      <c r="B101" s="22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1.25" customHeight="1">
      <c r="A102" s="30" t="s">
        <v>255</v>
      </c>
      <c r="B102" s="22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1.25" customHeight="1">
      <c r="A103" s="30"/>
      <c r="B103" s="22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1.25" customHeight="1">
      <c r="A104" s="30"/>
      <c r="B104" s="22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1.25" customHeight="1">
      <c r="A105" s="4" t="s">
        <v>60</v>
      </c>
      <c r="C105" s="19">
        <f>SUM(C106:C111)</f>
        <v>62</v>
      </c>
      <c r="D105" s="19">
        <f>SUM(D106:D111)</f>
        <v>48</v>
      </c>
      <c r="E105" s="19">
        <f>SUM(E106:E111)</f>
        <v>110</v>
      </c>
      <c r="F105" s="19"/>
      <c r="G105" s="19">
        <f>SUM(G106:G111)</f>
        <v>183</v>
      </c>
      <c r="H105" s="19">
        <f>SUM(H106:H111)</f>
        <v>118</v>
      </c>
      <c r="I105" s="19">
        <f>SUM(I106:I111)</f>
        <v>301</v>
      </c>
      <c r="J105" s="19"/>
      <c r="K105" s="19">
        <f aca="true" t="shared" si="3" ref="K105:K111">SUM(E105,I105)</f>
        <v>411</v>
      </c>
    </row>
    <row r="106" spans="1:11" ht="11.25" customHeight="1">
      <c r="A106" s="22"/>
      <c r="B106" s="21" t="s">
        <v>61</v>
      </c>
      <c r="C106" s="140">
        <v>1</v>
      </c>
      <c r="D106" s="140">
        <v>7</v>
      </c>
      <c r="E106" s="140">
        <f aca="true" t="shared" si="4" ref="E106:E111">SUM(C106:D106)</f>
        <v>8</v>
      </c>
      <c r="F106" s="140"/>
      <c r="G106" s="140">
        <v>7</v>
      </c>
      <c r="H106" s="140">
        <v>21</v>
      </c>
      <c r="I106" s="140">
        <f aca="true" t="shared" si="5" ref="I106:I111">SUM(G106:H106)</f>
        <v>28</v>
      </c>
      <c r="J106" s="19"/>
      <c r="K106" s="19">
        <f t="shared" si="3"/>
        <v>36</v>
      </c>
    </row>
    <row r="107" spans="1:11" ht="11.25" customHeight="1">
      <c r="A107" s="22"/>
      <c r="B107" s="21" t="s">
        <v>62</v>
      </c>
      <c r="C107" s="140">
        <v>6</v>
      </c>
      <c r="D107" s="140">
        <v>3</v>
      </c>
      <c r="E107" s="140">
        <f t="shared" si="4"/>
        <v>9</v>
      </c>
      <c r="F107" s="140"/>
      <c r="G107" s="140">
        <v>27</v>
      </c>
      <c r="H107" s="140">
        <v>3</v>
      </c>
      <c r="I107" s="140">
        <f t="shared" si="5"/>
        <v>30</v>
      </c>
      <c r="J107" s="19"/>
      <c r="K107" s="19">
        <f t="shared" si="3"/>
        <v>39</v>
      </c>
    </row>
    <row r="108" spans="1:11" ht="11.25" customHeight="1">
      <c r="A108" s="22"/>
      <c r="B108" s="21" t="s">
        <v>63</v>
      </c>
      <c r="C108" s="140">
        <v>15</v>
      </c>
      <c r="D108" s="140">
        <v>11</v>
      </c>
      <c r="E108" s="140">
        <f t="shared" si="4"/>
        <v>26</v>
      </c>
      <c r="F108" s="140"/>
      <c r="G108" s="140">
        <v>21</v>
      </c>
      <c r="H108" s="140">
        <v>44</v>
      </c>
      <c r="I108" s="140">
        <f t="shared" si="5"/>
        <v>65</v>
      </c>
      <c r="J108" s="19"/>
      <c r="K108" s="19">
        <f t="shared" si="3"/>
        <v>91</v>
      </c>
    </row>
    <row r="109" spans="1:11" ht="11.25" customHeight="1">
      <c r="A109" s="22"/>
      <c r="B109" s="21" t="s">
        <v>64</v>
      </c>
      <c r="C109" s="140">
        <v>3</v>
      </c>
      <c r="D109" s="140">
        <v>1</v>
      </c>
      <c r="E109" s="140">
        <f t="shared" si="4"/>
        <v>4</v>
      </c>
      <c r="F109" s="140"/>
      <c r="G109" s="140">
        <v>6</v>
      </c>
      <c r="H109" s="140">
        <v>3</v>
      </c>
      <c r="I109" s="140">
        <f t="shared" si="5"/>
        <v>9</v>
      </c>
      <c r="J109" s="19"/>
      <c r="K109" s="19">
        <f t="shared" si="3"/>
        <v>13</v>
      </c>
    </row>
    <row r="110" spans="1:11" ht="11.25" customHeight="1">
      <c r="A110" s="22"/>
      <c r="B110" s="21" t="s">
        <v>65</v>
      </c>
      <c r="C110" s="140">
        <v>32</v>
      </c>
      <c r="D110" s="140">
        <v>17</v>
      </c>
      <c r="E110" s="140">
        <f t="shared" si="4"/>
        <v>49</v>
      </c>
      <c r="F110" s="140"/>
      <c r="G110" s="140">
        <v>99</v>
      </c>
      <c r="H110" s="140">
        <v>33</v>
      </c>
      <c r="I110" s="140">
        <f t="shared" si="5"/>
        <v>132</v>
      </c>
      <c r="J110" s="19"/>
      <c r="K110" s="19">
        <f t="shared" si="3"/>
        <v>181</v>
      </c>
    </row>
    <row r="111" spans="1:11" ht="11.25" customHeight="1">
      <c r="A111" s="22"/>
      <c r="B111" s="21" t="s">
        <v>66</v>
      </c>
      <c r="C111" s="140">
        <v>5</v>
      </c>
      <c r="D111" s="140">
        <v>9</v>
      </c>
      <c r="E111" s="140">
        <f t="shared" si="4"/>
        <v>14</v>
      </c>
      <c r="F111" s="140"/>
      <c r="G111" s="140">
        <v>23</v>
      </c>
      <c r="H111" s="140">
        <v>14</v>
      </c>
      <c r="I111" s="140">
        <f t="shared" si="5"/>
        <v>37</v>
      </c>
      <c r="J111" s="19"/>
      <c r="K111" s="19">
        <f t="shared" si="3"/>
        <v>51</v>
      </c>
    </row>
    <row r="112" spans="1:11" ht="11.25" customHeight="1">
      <c r="A112" s="31"/>
      <c r="B112" s="26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1.25" customHeight="1">
      <c r="A113" s="4" t="s">
        <v>67</v>
      </c>
      <c r="B113" s="22"/>
      <c r="C113" s="23">
        <f>SUM(C114)</f>
        <v>178</v>
      </c>
      <c r="D113" s="23">
        <f>SUM(D114)</f>
        <v>421</v>
      </c>
      <c r="E113" s="23">
        <f>SUM(C113:D113)</f>
        <v>599</v>
      </c>
      <c r="F113" s="19"/>
      <c r="G113" s="23">
        <f>SUM(G114)</f>
        <v>621</v>
      </c>
      <c r="H113" s="23">
        <f>SUM(H114)</f>
        <v>1434</v>
      </c>
      <c r="I113" s="23">
        <f>SUM(G113:H113)</f>
        <v>2055</v>
      </c>
      <c r="J113" s="19"/>
      <c r="K113" s="19">
        <f>SUM(E113,I113)</f>
        <v>2654</v>
      </c>
    </row>
    <row r="114" spans="1:11" ht="11.25" customHeight="1">
      <c r="A114" s="22"/>
      <c r="B114" s="26" t="s">
        <v>68</v>
      </c>
      <c r="C114" s="140">
        <v>178</v>
      </c>
      <c r="D114" s="140">
        <v>421</v>
      </c>
      <c r="E114" s="140">
        <v>599</v>
      </c>
      <c r="F114" s="140"/>
      <c r="G114" s="140">
        <v>621</v>
      </c>
      <c r="H114" s="140">
        <v>1434</v>
      </c>
      <c r="I114" s="140">
        <v>2055</v>
      </c>
      <c r="J114" s="19"/>
      <c r="K114" s="19">
        <f>SUM(E114,I114)</f>
        <v>2654</v>
      </c>
    </row>
    <row r="115" spans="1:11" ht="11.25" customHeight="1">
      <c r="A115" s="33"/>
      <c r="B115" s="26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1.25" customHeight="1">
      <c r="A116" s="4" t="s">
        <v>73</v>
      </c>
      <c r="B116" s="22"/>
      <c r="C116" s="23">
        <f>SUM(C117)</f>
        <v>90</v>
      </c>
      <c r="D116" s="23">
        <f>SUM(D117)</f>
        <v>400</v>
      </c>
      <c r="E116" s="19">
        <f>SUM(C116:D116)</f>
        <v>490</v>
      </c>
      <c r="F116" s="19"/>
      <c r="G116" s="23">
        <f>SUM(G117)</f>
        <v>370</v>
      </c>
      <c r="H116" s="23">
        <f>SUM(H117)</f>
        <v>1436</v>
      </c>
      <c r="I116" s="19">
        <f>SUM(G116:H116)</f>
        <v>1806</v>
      </c>
      <c r="J116" s="19"/>
      <c r="K116" s="19">
        <f>SUM(E116,I116)</f>
        <v>2296</v>
      </c>
    </row>
    <row r="117" spans="1:11" ht="11.25" customHeight="1">
      <c r="A117" s="22"/>
      <c r="B117" s="26" t="s">
        <v>74</v>
      </c>
      <c r="C117" s="140">
        <v>90</v>
      </c>
      <c r="D117" s="140">
        <v>400</v>
      </c>
      <c r="E117" s="140">
        <v>490</v>
      </c>
      <c r="F117" s="140"/>
      <c r="G117" s="140">
        <v>370</v>
      </c>
      <c r="H117" s="140">
        <v>1436</v>
      </c>
      <c r="I117" s="140">
        <v>1806</v>
      </c>
      <c r="J117" s="19"/>
      <c r="K117" s="19">
        <f>SUM(E117,I117)</f>
        <v>2296</v>
      </c>
    </row>
    <row r="118" spans="2:11" ht="11.25" customHeight="1">
      <c r="B118" s="26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1.25" customHeight="1">
      <c r="A119" s="4" t="s">
        <v>19</v>
      </c>
      <c r="B119" s="22"/>
      <c r="C119" s="23">
        <f>SUM(C120:C124)</f>
        <v>382</v>
      </c>
      <c r="D119" s="23">
        <f>SUM(D120:D124)</f>
        <v>466</v>
      </c>
      <c r="E119" s="23">
        <f>SUM(E120:E124)</f>
        <v>848</v>
      </c>
      <c r="F119" s="23"/>
      <c r="G119" s="23">
        <f>SUM(G120:G124)</f>
        <v>1671</v>
      </c>
      <c r="H119" s="23">
        <f>SUM(H120:H124)</f>
        <v>1720</v>
      </c>
      <c r="I119" s="23">
        <f>SUM(I120:I124)</f>
        <v>3391</v>
      </c>
      <c r="J119" s="19"/>
      <c r="K119" s="19">
        <f aca="true" t="shared" si="6" ref="K119:K124">SUM(E119,I119)</f>
        <v>4239</v>
      </c>
    </row>
    <row r="120" spans="1:11" ht="11.25" customHeight="1">
      <c r="A120" s="22"/>
      <c r="B120" s="21" t="s">
        <v>20</v>
      </c>
      <c r="C120" s="140">
        <v>121</v>
      </c>
      <c r="D120" s="140">
        <v>76</v>
      </c>
      <c r="E120" s="140">
        <v>197</v>
      </c>
      <c r="F120" s="140"/>
      <c r="G120" s="140">
        <v>613</v>
      </c>
      <c r="H120" s="140">
        <v>264</v>
      </c>
      <c r="I120" s="140">
        <v>877</v>
      </c>
      <c r="J120" s="140"/>
      <c r="K120" s="19">
        <f t="shared" si="6"/>
        <v>1074</v>
      </c>
    </row>
    <row r="121" spans="1:11" ht="11.25" customHeight="1">
      <c r="A121" s="22"/>
      <c r="B121" s="21" t="s">
        <v>21</v>
      </c>
      <c r="C121" s="140">
        <v>37</v>
      </c>
      <c r="D121" s="140">
        <v>19</v>
      </c>
      <c r="E121" s="140">
        <v>56</v>
      </c>
      <c r="F121" s="140"/>
      <c r="G121" s="140">
        <v>186</v>
      </c>
      <c r="H121" s="140">
        <v>54</v>
      </c>
      <c r="I121" s="140">
        <v>240</v>
      </c>
      <c r="J121" s="140"/>
      <c r="K121" s="19">
        <f t="shared" si="6"/>
        <v>296</v>
      </c>
    </row>
    <row r="122" spans="1:11" ht="11.25" customHeight="1">
      <c r="A122" s="22"/>
      <c r="B122" s="21" t="s">
        <v>22</v>
      </c>
      <c r="C122" s="140">
        <v>63</v>
      </c>
      <c r="D122" s="140">
        <v>52</v>
      </c>
      <c r="E122" s="140">
        <v>115</v>
      </c>
      <c r="F122" s="140"/>
      <c r="G122" s="140">
        <v>206</v>
      </c>
      <c r="H122" s="140">
        <v>163</v>
      </c>
      <c r="I122" s="140">
        <v>369</v>
      </c>
      <c r="J122" s="140"/>
      <c r="K122" s="19">
        <f t="shared" si="6"/>
        <v>484</v>
      </c>
    </row>
    <row r="123" spans="1:11" ht="11.25" customHeight="1">
      <c r="A123" s="22"/>
      <c r="B123" s="21" t="s">
        <v>23</v>
      </c>
      <c r="C123" s="140">
        <v>73</v>
      </c>
      <c r="D123" s="140">
        <v>145</v>
      </c>
      <c r="E123" s="140">
        <v>218</v>
      </c>
      <c r="F123" s="140"/>
      <c r="G123" s="140">
        <v>248</v>
      </c>
      <c r="H123" s="140">
        <v>474</v>
      </c>
      <c r="I123" s="140">
        <v>722</v>
      </c>
      <c r="J123" s="140"/>
      <c r="K123" s="19">
        <f t="shared" si="6"/>
        <v>940</v>
      </c>
    </row>
    <row r="124" spans="1:11" ht="11.25" customHeight="1">
      <c r="A124" s="22"/>
      <c r="B124" s="21" t="s">
        <v>24</v>
      </c>
      <c r="C124" s="140">
        <v>88</v>
      </c>
      <c r="D124" s="140">
        <v>174</v>
      </c>
      <c r="E124" s="140">
        <v>262</v>
      </c>
      <c r="F124" s="140"/>
      <c r="G124" s="140">
        <v>418</v>
      </c>
      <c r="H124" s="140">
        <v>765</v>
      </c>
      <c r="I124" s="140">
        <v>1183</v>
      </c>
      <c r="J124" s="140"/>
      <c r="K124" s="19">
        <f t="shared" si="6"/>
        <v>1445</v>
      </c>
    </row>
    <row r="125" spans="1:11" ht="11.25" customHeight="1">
      <c r="A125" s="22"/>
      <c r="B125" s="22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1.25" customHeight="1">
      <c r="A126" s="4" t="s">
        <v>69</v>
      </c>
      <c r="B126" s="22"/>
      <c r="C126" s="23">
        <f>SUM(C127)</f>
        <v>76</v>
      </c>
      <c r="D126" s="23">
        <f>SUM(D127)</f>
        <v>429</v>
      </c>
      <c r="E126" s="23">
        <f>SUM(C126:D126)</f>
        <v>505</v>
      </c>
      <c r="F126" s="19"/>
      <c r="G126" s="23">
        <f>SUM(G127)</f>
        <v>432</v>
      </c>
      <c r="H126" s="23">
        <f>SUM(H127)</f>
        <v>1079</v>
      </c>
      <c r="I126" s="23">
        <f>SUM(G126:H126)</f>
        <v>1511</v>
      </c>
      <c r="J126" s="19"/>
      <c r="K126" s="19">
        <f>SUM(E126,I126)</f>
        <v>2016</v>
      </c>
    </row>
    <row r="127" spans="1:11" ht="11.25" customHeight="1">
      <c r="A127" s="22"/>
      <c r="B127" s="22" t="s">
        <v>70</v>
      </c>
      <c r="C127" s="140">
        <v>76</v>
      </c>
      <c r="D127" s="140">
        <v>429</v>
      </c>
      <c r="E127" s="140">
        <v>505</v>
      </c>
      <c r="F127" s="140"/>
      <c r="G127" s="140">
        <v>432</v>
      </c>
      <c r="H127" s="140">
        <v>1079</v>
      </c>
      <c r="I127" s="140">
        <v>1511</v>
      </c>
      <c r="J127" s="19"/>
      <c r="K127" s="19">
        <f>SUM(E127,I127)</f>
        <v>2016</v>
      </c>
    </row>
    <row r="128" spans="1:11" ht="11.25" customHeight="1">
      <c r="A128" s="22"/>
      <c r="B128" s="22"/>
      <c r="C128" s="23"/>
      <c r="D128" s="23"/>
      <c r="E128" s="23"/>
      <c r="F128" s="23"/>
      <c r="G128" s="23"/>
      <c r="H128" s="23"/>
      <c r="I128" s="23"/>
      <c r="J128" s="19"/>
      <c r="K128" s="19"/>
    </row>
    <row r="129" spans="1:11" ht="11.25" customHeight="1">
      <c r="A129" s="4" t="s">
        <v>79</v>
      </c>
      <c r="B129" s="22"/>
      <c r="C129" s="23">
        <f>SUM(C130:C145)</f>
        <v>1599</v>
      </c>
      <c r="D129" s="23">
        <f>SUM(D130:D145)</f>
        <v>1629</v>
      </c>
      <c r="E129" s="23">
        <f>SUM(E130:E145)</f>
        <v>3228</v>
      </c>
      <c r="F129" s="23"/>
      <c r="G129" s="23">
        <f>SUM(G130:G145)</f>
        <v>5698</v>
      </c>
      <c r="H129" s="23">
        <f>SUM(H130:H145)</f>
        <v>5090</v>
      </c>
      <c r="I129" s="19">
        <f>SUM(G129:H129)</f>
        <v>10788</v>
      </c>
      <c r="J129" s="19"/>
      <c r="K129" s="19">
        <f aca="true" t="shared" si="7" ref="K129:K145">SUM(E129,I129)</f>
        <v>14016</v>
      </c>
    </row>
    <row r="130" spans="1:11" ht="11.25" customHeight="1">
      <c r="A130" s="22"/>
      <c r="B130" s="21" t="s">
        <v>9</v>
      </c>
      <c r="C130" s="140">
        <v>81</v>
      </c>
      <c r="D130" s="140">
        <v>71</v>
      </c>
      <c r="E130" s="140">
        <v>152</v>
      </c>
      <c r="F130" s="140"/>
      <c r="G130" s="140">
        <v>299</v>
      </c>
      <c r="H130" s="140">
        <v>182</v>
      </c>
      <c r="I130" s="140">
        <v>481</v>
      </c>
      <c r="J130" s="19"/>
      <c r="K130" s="19">
        <f t="shared" si="7"/>
        <v>633</v>
      </c>
    </row>
    <row r="131" spans="1:11" ht="11.25" customHeight="1">
      <c r="A131" s="22"/>
      <c r="B131" s="21" t="s">
        <v>0</v>
      </c>
      <c r="C131" s="140">
        <v>129</v>
      </c>
      <c r="D131" s="140">
        <v>41</v>
      </c>
      <c r="E131" s="140">
        <v>170</v>
      </c>
      <c r="F131" s="140"/>
      <c r="G131" s="140">
        <v>609</v>
      </c>
      <c r="H131" s="140">
        <v>195</v>
      </c>
      <c r="I131" s="140">
        <v>804</v>
      </c>
      <c r="J131" s="19"/>
      <c r="K131" s="19">
        <f t="shared" si="7"/>
        <v>974</v>
      </c>
    </row>
    <row r="132" spans="1:11" ht="11.25" customHeight="1">
      <c r="A132" s="22"/>
      <c r="B132" s="21" t="s">
        <v>15</v>
      </c>
      <c r="C132" s="140">
        <v>163</v>
      </c>
      <c r="D132" s="140">
        <v>219</v>
      </c>
      <c r="E132" s="140">
        <v>382</v>
      </c>
      <c r="F132" s="140"/>
      <c r="G132" s="140">
        <v>450</v>
      </c>
      <c r="H132" s="140">
        <v>687</v>
      </c>
      <c r="I132" s="140">
        <v>1137</v>
      </c>
      <c r="J132" s="19"/>
      <c r="K132" s="19">
        <f t="shared" si="7"/>
        <v>1519</v>
      </c>
    </row>
    <row r="133" spans="1:11" ht="11.25" customHeight="1">
      <c r="A133" s="22"/>
      <c r="B133" s="21" t="s">
        <v>16</v>
      </c>
      <c r="C133" s="140">
        <v>156</v>
      </c>
      <c r="D133" s="140">
        <v>110</v>
      </c>
      <c r="E133" s="140">
        <v>266</v>
      </c>
      <c r="F133" s="140"/>
      <c r="G133" s="140">
        <v>402</v>
      </c>
      <c r="H133" s="140">
        <v>220</v>
      </c>
      <c r="I133" s="140">
        <v>622</v>
      </c>
      <c r="J133" s="19"/>
      <c r="K133" s="19">
        <f t="shared" si="7"/>
        <v>888</v>
      </c>
    </row>
    <row r="134" spans="1:11" ht="11.25" customHeight="1">
      <c r="A134" s="22"/>
      <c r="B134" s="21" t="s">
        <v>30</v>
      </c>
      <c r="C134" s="140">
        <v>377</v>
      </c>
      <c r="D134" s="140">
        <v>413</v>
      </c>
      <c r="E134" s="140">
        <v>790</v>
      </c>
      <c r="F134" s="140"/>
      <c r="G134" s="140">
        <v>1434</v>
      </c>
      <c r="H134" s="140">
        <v>1480</v>
      </c>
      <c r="I134" s="140">
        <v>2914</v>
      </c>
      <c r="J134" s="19"/>
      <c r="K134" s="19">
        <f t="shared" si="7"/>
        <v>3704</v>
      </c>
    </row>
    <row r="135" spans="1:11" ht="11.25" customHeight="1">
      <c r="A135" s="22"/>
      <c r="B135" s="21" t="s">
        <v>6</v>
      </c>
      <c r="C135" s="140">
        <v>100</v>
      </c>
      <c r="D135" s="140">
        <v>131</v>
      </c>
      <c r="E135" s="140">
        <v>231</v>
      </c>
      <c r="F135" s="140"/>
      <c r="G135" s="140">
        <v>241</v>
      </c>
      <c r="H135" s="140">
        <v>368</v>
      </c>
      <c r="I135" s="140">
        <v>609</v>
      </c>
      <c r="J135" s="19"/>
      <c r="K135" s="19">
        <f t="shared" si="7"/>
        <v>840</v>
      </c>
    </row>
    <row r="136" spans="1:11" ht="11.25" customHeight="1">
      <c r="A136" s="22"/>
      <c r="B136" s="21" t="s">
        <v>32</v>
      </c>
      <c r="C136" s="140">
        <v>84</v>
      </c>
      <c r="D136" s="140">
        <v>51</v>
      </c>
      <c r="E136" s="140">
        <v>135</v>
      </c>
      <c r="F136" s="140"/>
      <c r="G136" s="140">
        <v>309</v>
      </c>
      <c r="H136" s="140">
        <v>176</v>
      </c>
      <c r="I136" s="140">
        <v>485</v>
      </c>
      <c r="J136" s="19"/>
      <c r="K136" s="19">
        <f t="shared" si="7"/>
        <v>620</v>
      </c>
    </row>
    <row r="137" spans="1:11" ht="11.25" customHeight="1">
      <c r="A137" s="22"/>
      <c r="B137" s="21" t="s">
        <v>81</v>
      </c>
      <c r="C137" s="140">
        <v>10</v>
      </c>
      <c r="D137" s="140">
        <v>18</v>
      </c>
      <c r="E137" s="140">
        <v>28</v>
      </c>
      <c r="F137" s="140"/>
      <c r="G137" s="140">
        <v>53</v>
      </c>
      <c r="H137" s="140">
        <v>101</v>
      </c>
      <c r="I137" s="140">
        <v>154</v>
      </c>
      <c r="J137" s="19"/>
      <c r="K137" s="19">
        <f t="shared" si="7"/>
        <v>182</v>
      </c>
    </row>
    <row r="138" spans="1:11" ht="11.25" customHeight="1">
      <c r="A138" s="22"/>
      <c r="B138" s="21" t="s">
        <v>40</v>
      </c>
      <c r="C138" s="140">
        <v>34</v>
      </c>
      <c r="D138" s="140">
        <v>16</v>
      </c>
      <c r="E138" s="140">
        <v>50</v>
      </c>
      <c r="F138" s="140"/>
      <c r="G138" s="140">
        <v>55</v>
      </c>
      <c r="H138" s="140">
        <v>31</v>
      </c>
      <c r="I138" s="140">
        <v>86</v>
      </c>
      <c r="J138" s="19"/>
      <c r="K138" s="19">
        <f t="shared" si="7"/>
        <v>136</v>
      </c>
    </row>
    <row r="139" spans="1:11" ht="11.25" customHeight="1">
      <c r="A139" s="22"/>
      <c r="B139" s="21" t="s">
        <v>41</v>
      </c>
      <c r="C139" s="140">
        <v>36</v>
      </c>
      <c r="D139" s="140">
        <v>27</v>
      </c>
      <c r="E139" s="140">
        <v>63</v>
      </c>
      <c r="F139" s="140"/>
      <c r="G139" s="140">
        <v>98</v>
      </c>
      <c r="H139" s="140">
        <v>104</v>
      </c>
      <c r="I139" s="140">
        <v>202</v>
      </c>
      <c r="J139" s="19"/>
      <c r="K139" s="19">
        <f t="shared" si="7"/>
        <v>265</v>
      </c>
    </row>
    <row r="140" spans="1:11" ht="11.25" customHeight="1">
      <c r="A140" s="22"/>
      <c r="B140" s="21" t="s">
        <v>47</v>
      </c>
      <c r="C140" s="140">
        <v>58</v>
      </c>
      <c r="D140" s="140">
        <v>4</v>
      </c>
      <c r="E140" s="140">
        <v>62</v>
      </c>
      <c r="F140" s="140"/>
      <c r="G140" s="140">
        <v>345</v>
      </c>
      <c r="H140" s="140">
        <v>47</v>
      </c>
      <c r="I140" s="140">
        <v>392</v>
      </c>
      <c r="J140" s="19"/>
      <c r="K140" s="19">
        <f t="shared" si="7"/>
        <v>454</v>
      </c>
    </row>
    <row r="141" spans="1:11" ht="11.25" customHeight="1">
      <c r="A141" s="22"/>
      <c r="B141" s="21" t="s">
        <v>42</v>
      </c>
      <c r="C141" s="140">
        <v>18</v>
      </c>
      <c r="D141" s="140">
        <v>31</v>
      </c>
      <c r="E141" s="140">
        <v>49</v>
      </c>
      <c r="F141" s="140"/>
      <c r="G141" s="140">
        <v>44</v>
      </c>
      <c r="H141" s="140">
        <v>56</v>
      </c>
      <c r="I141" s="140">
        <v>100</v>
      </c>
      <c r="J141" s="19"/>
      <c r="K141" s="19">
        <f t="shared" si="7"/>
        <v>149</v>
      </c>
    </row>
    <row r="142" spans="1:11" ht="11.25" customHeight="1">
      <c r="A142" s="22"/>
      <c r="B142" s="21" t="s">
        <v>80</v>
      </c>
      <c r="C142" s="140">
        <v>188</v>
      </c>
      <c r="D142" s="140">
        <v>87</v>
      </c>
      <c r="E142" s="140">
        <v>275</v>
      </c>
      <c r="F142" s="140"/>
      <c r="G142" s="140">
        <v>862</v>
      </c>
      <c r="H142" s="140">
        <v>344</v>
      </c>
      <c r="I142" s="140">
        <v>1206</v>
      </c>
      <c r="J142" s="19"/>
      <c r="K142" s="19">
        <f t="shared" si="7"/>
        <v>1481</v>
      </c>
    </row>
    <row r="143" spans="1:11" ht="11.25" customHeight="1">
      <c r="A143" s="22"/>
      <c r="B143" s="21" t="s">
        <v>45</v>
      </c>
      <c r="C143" s="140">
        <v>29</v>
      </c>
      <c r="D143" s="140">
        <v>177</v>
      </c>
      <c r="E143" s="140">
        <v>206</v>
      </c>
      <c r="F143" s="140"/>
      <c r="G143" s="140">
        <v>89</v>
      </c>
      <c r="H143" s="140">
        <v>424</v>
      </c>
      <c r="I143" s="140">
        <v>513</v>
      </c>
      <c r="J143" s="19"/>
      <c r="K143" s="19">
        <f t="shared" si="7"/>
        <v>719</v>
      </c>
    </row>
    <row r="144" spans="1:11" ht="11.25" customHeight="1">
      <c r="A144" s="22"/>
      <c r="B144" s="21" t="s">
        <v>17</v>
      </c>
      <c r="C144" s="140">
        <v>88</v>
      </c>
      <c r="D144" s="140">
        <v>184</v>
      </c>
      <c r="E144" s="140">
        <v>272</v>
      </c>
      <c r="F144" s="140"/>
      <c r="G144" s="140">
        <v>271</v>
      </c>
      <c r="H144" s="140">
        <v>552</v>
      </c>
      <c r="I144" s="140">
        <v>823</v>
      </c>
      <c r="J144" s="19"/>
      <c r="K144" s="19">
        <f t="shared" si="7"/>
        <v>1095</v>
      </c>
    </row>
    <row r="145" spans="1:11" ht="11.25" customHeight="1">
      <c r="A145" s="22"/>
      <c r="B145" s="21" t="s">
        <v>18</v>
      </c>
      <c r="C145" s="140">
        <v>48</v>
      </c>
      <c r="D145" s="140">
        <v>49</v>
      </c>
      <c r="E145" s="140">
        <v>97</v>
      </c>
      <c r="F145" s="140"/>
      <c r="G145" s="140">
        <v>137</v>
      </c>
      <c r="H145" s="140">
        <v>123</v>
      </c>
      <c r="I145" s="140">
        <v>260</v>
      </c>
      <c r="J145" s="19"/>
      <c r="K145" s="19">
        <f t="shared" si="7"/>
        <v>357</v>
      </c>
    </row>
    <row r="146" spans="1:11" ht="11.25" customHeight="1">
      <c r="A146" s="28"/>
      <c r="B146" s="25"/>
      <c r="C146" s="19"/>
      <c r="D146" s="19"/>
      <c r="E146" s="34"/>
      <c r="F146" s="34"/>
      <c r="G146" s="19"/>
      <c r="H146" s="19"/>
      <c r="I146" s="34"/>
      <c r="J146" s="19"/>
      <c r="K146" s="19"/>
    </row>
    <row r="147" spans="1:11" ht="11.25" customHeight="1">
      <c r="A147" s="28"/>
      <c r="B147" s="25"/>
      <c r="C147" s="19"/>
      <c r="D147" s="19"/>
      <c r="E147" s="34"/>
      <c r="F147" s="34"/>
      <c r="G147" s="19"/>
      <c r="H147" s="19"/>
      <c r="I147" s="34"/>
      <c r="J147" s="19"/>
      <c r="K147" s="19"/>
    </row>
    <row r="148" spans="1:11" ht="11.25" customHeight="1">
      <c r="A148" s="28"/>
      <c r="B148" s="25"/>
      <c r="C148" s="19"/>
      <c r="D148" s="19"/>
      <c r="E148" s="34"/>
      <c r="F148" s="34"/>
      <c r="G148" s="19"/>
      <c r="H148" s="19"/>
      <c r="I148" s="34"/>
      <c r="J148" s="19"/>
      <c r="K148" s="19"/>
    </row>
    <row r="149" spans="1:11" ht="11.25" customHeight="1">
      <c r="A149" s="28"/>
      <c r="B149" s="25"/>
      <c r="C149" s="19"/>
      <c r="D149" s="19"/>
      <c r="E149" s="34"/>
      <c r="F149" s="34"/>
      <c r="G149" s="19"/>
      <c r="H149" s="19"/>
      <c r="I149" s="34"/>
      <c r="J149" s="19"/>
      <c r="K149" s="19"/>
    </row>
    <row r="150" spans="1:11" ht="11.25" customHeight="1">
      <c r="A150" s="28"/>
      <c r="B150" s="25"/>
      <c r="C150" s="19"/>
      <c r="D150" s="19"/>
      <c r="E150" s="34"/>
      <c r="F150" s="34"/>
      <c r="G150" s="19"/>
      <c r="H150" s="19"/>
      <c r="I150" s="34"/>
      <c r="J150" s="19"/>
      <c r="K150" s="19"/>
    </row>
    <row r="151" spans="1:11" ht="11.25" customHeight="1">
      <c r="A151" s="28"/>
      <c r="B151" s="25"/>
      <c r="C151" s="19"/>
      <c r="D151" s="19"/>
      <c r="E151" s="34"/>
      <c r="F151" s="34"/>
      <c r="G151" s="19"/>
      <c r="H151" s="19"/>
      <c r="I151" s="34"/>
      <c r="J151" s="19"/>
      <c r="K151" s="19"/>
    </row>
    <row r="152" spans="1:11" ht="11.25" customHeight="1">
      <c r="A152" s="4" t="s">
        <v>83</v>
      </c>
      <c r="C152" s="19">
        <f>SUM(C153:C159,C160:C164)</f>
        <v>1809</v>
      </c>
      <c r="D152" s="19">
        <f>SUM(D153:D159,D160:D164)</f>
        <v>1326</v>
      </c>
      <c r="E152" s="19">
        <f>SUM(E153:E159,E160:E164)</f>
        <v>3135</v>
      </c>
      <c r="F152" s="19"/>
      <c r="G152" s="19">
        <f>SUM(G153:G159,G160:G164)</f>
        <v>5934</v>
      </c>
      <c r="H152" s="19">
        <f>SUM(H153:H159,H160:H164)</f>
        <v>4102</v>
      </c>
      <c r="I152" s="19">
        <f>SUM(I153:I159,I160:I164)</f>
        <v>10036</v>
      </c>
      <c r="J152" s="19"/>
      <c r="K152" s="19">
        <f>SUM(K153:K159,K160:K164)</f>
        <v>13171</v>
      </c>
    </row>
    <row r="153" spans="1:11" ht="11.25" customHeight="1">
      <c r="A153" s="22"/>
      <c r="B153" s="22" t="s">
        <v>0</v>
      </c>
      <c r="C153" s="140">
        <v>103</v>
      </c>
      <c r="D153" s="140">
        <v>37</v>
      </c>
      <c r="E153" s="140">
        <v>140</v>
      </c>
      <c r="F153" s="140"/>
      <c r="G153" s="140">
        <v>404</v>
      </c>
      <c r="H153" s="140">
        <v>114</v>
      </c>
      <c r="I153" s="140">
        <v>518</v>
      </c>
      <c r="J153" s="19"/>
      <c r="K153" s="19">
        <f>SUM(E153,I153)</f>
        <v>658</v>
      </c>
    </row>
    <row r="154" spans="1:11" ht="11.25" customHeight="1">
      <c r="A154" s="22"/>
      <c r="B154" s="19" t="s">
        <v>97</v>
      </c>
      <c r="C154" s="140">
        <v>203</v>
      </c>
      <c r="D154" s="140">
        <v>234</v>
      </c>
      <c r="E154" s="140">
        <v>437</v>
      </c>
      <c r="F154" s="140"/>
      <c r="G154" s="140">
        <v>434</v>
      </c>
      <c r="H154" s="140">
        <v>615</v>
      </c>
      <c r="I154" s="140">
        <v>1049</v>
      </c>
      <c r="J154" s="19"/>
      <c r="K154" s="19">
        <f aca="true" t="shared" si="8" ref="K154:K164">SUM(E154,I154)</f>
        <v>1486</v>
      </c>
    </row>
    <row r="155" spans="1:11" ht="11.25" customHeight="1">
      <c r="A155" s="22"/>
      <c r="B155" s="22" t="s">
        <v>30</v>
      </c>
      <c r="C155" s="140">
        <v>596</v>
      </c>
      <c r="D155" s="140">
        <v>441</v>
      </c>
      <c r="E155" s="140">
        <v>1037</v>
      </c>
      <c r="F155" s="140"/>
      <c r="G155" s="140">
        <v>1891</v>
      </c>
      <c r="H155" s="140">
        <v>1743</v>
      </c>
      <c r="I155" s="140">
        <v>3634</v>
      </c>
      <c r="J155" s="19"/>
      <c r="K155" s="19">
        <f t="shared" si="8"/>
        <v>4671</v>
      </c>
    </row>
    <row r="156" spans="1:11" ht="11.25" customHeight="1">
      <c r="A156" s="22"/>
      <c r="B156" s="22" t="s">
        <v>2</v>
      </c>
      <c r="C156" s="140">
        <v>44</v>
      </c>
      <c r="D156" s="140">
        <v>16</v>
      </c>
      <c r="E156" s="140">
        <v>60</v>
      </c>
      <c r="F156" s="140"/>
      <c r="G156" s="140">
        <v>101</v>
      </c>
      <c r="H156" s="140">
        <v>18</v>
      </c>
      <c r="I156" s="140">
        <v>119</v>
      </c>
      <c r="J156" s="19"/>
      <c r="K156" s="19">
        <f t="shared" si="8"/>
        <v>179</v>
      </c>
    </row>
    <row r="157" spans="1:11" ht="11.25" customHeight="1">
      <c r="A157" s="30"/>
      <c r="B157" s="22" t="s">
        <v>32</v>
      </c>
      <c r="C157" s="140">
        <v>121</v>
      </c>
      <c r="D157" s="140">
        <v>65</v>
      </c>
      <c r="E157" s="140">
        <v>186</v>
      </c>
      <c r="F157" s="140"/>
      <c r="G157" s="140">
        <v>279</v>
      </c>
      <c r="H157" s="140">
        <v>144</v>
      </c>
      <c r="I157" s="140">
        <v>423</v>
      </c>
      <c r="J157" s="19"/>
      <c r="K157" s="19">
        <f t="shared" si="8"/>
        <v>609</v>
      </c>
    </row>
    <row r="158" spans="1:11" ht="11.25" customHeight="1">
      <c r="A158" s="25"/>
      <c r="B158" s="21" t="s">
        <v>47</v>
      </c>
      <c r="C158" s="140">
        <v>88</v>
      </c>
      <c r="D158" s="140">
        <v>10</v>
      </c>
      <c r="E158" s="140">
        <v>98</v>
      </c>
      <c r="F158" s="140"/>
      <c r="G158" s="140">
        <v>395</v>
      </c>
      <c r="H158" s="140">
        <v>37</v>
      </c>
      <c r="I158" s="140">
        <v>432</v>
      </c>
      <c r="J158" s="19"/>
      <c r="K158" s="19">
        <f t="shared" si="8"/>
        <v>530</v>
      </c>
    </row>
    <row r="159" spans="1:11" ht="11.25" customHeight="1">
      <c r="A159" s="30"/>
      <c r="B159" s="21" t="s">
        <v>50</v>
      </c>
      <c r="C159" s="140">
        <v>180</v>
      </c>
      <c r="D159" s="140">
        <v>73</v>
      </c>
      <c r="E159" s="140">
        <v>253</v>
      </c>
      <c r="F159" s="140"/>
      <c r="G159" s="140">
        <v>677</v>
      </c>
      <c r="H159" s="140">
        <v>221</v>
      </c>
      <c r="I159" s="140">
        <v>898</v>
      </c>
      <c r="J159" s="19"/>
      <c r="K159" s="19">
        <f t="shared" si="8"/>
        <v>1151</v>
      </c>
    </row>
    <row r="160" spans="1:11" ht="11.25" customHeight="1">
      <c r="A160" s="30"/>
      <c r="B160" s="21" t="s">
        <v>55</v>
      </c>
      <c r="C160" s="140">
        <v>288</v>
      </c>
      <c r="D160" s="140">
        <v>15</v>
      </c>
      <c r="E160" s="140">
        <v>303</v>
      </c>
      <c r="F160" s="140"/>
      <c r="G160" s="140">
        <v>1274</v>
      </c>
      <c r="H160" s="140">
        <v>95</v>
      </c>
      <c r="I160" s="140">
        <v>1369</v>
      </c>
      <c r="J160" s="19"/>
      <c r="K160" s="19">
        <f t="shared" si="8"/>
        <v>1672</v>
      </c>
    </row>
    <row r="161" spans="1:11" ht="11.25" customHeight="1">
      <c r="A161" s="30"/>
      <c r="B161" s="21" t="s">
        <v>45</v>
      </c>
      <c r="C161" s="140">
        <v>60</v>
      </c>
      <c r="D161" s="140">
        <v>228</v>
      </c>
      <c r="E161" s="140">
        <v>288</v>
      </c>
      <c r="F161" s="140"/>
      <c r="G161" s="140">
        <v>119</v>
      </c>
      <c r="H161" s="140">
        <v>614</v>
      </c>
      <c r="I161" s="140">
        <v>733</v>
      </c>
      <c r="J161" s="19"/>
      <c r="K161" s="19">
        <f t="shared" si="8"/>
        <v>1021</v>
      </c>
    </row>
    <row r="162" spans="1:11" ht="11.25" customHeight="1">
      <c r="A162" s="30"/>
      <c r="B162" s="21" t="s">
        <v>84</v>
      </c>
      <c r="C162" s="140">
        <v>12</v>
      </c>
      <c r="D162" s="140">
        <v>7</v>
      </c>
      <c r="E162" s="140">
        <v>19</v>
      </c>
      <c r="F162" s="140"/>
      <c r="G162" s="140">
        <v>64</v>
      </c>
      <c r="H162" s="140">
        <v>51</v>
      </c>
      <c r="I162" s="140">
        <v>115</v>
      </c>
      <c r="J162" s="19"/>
      <c r="K162" s="19">
        <f t="shared" si="8"/>
        <v>134</v>
      </c>
    </row>
    <row r="163" spans="1:11" ht="11.25" customHeight="1">
      <c r="A163" s="30"/>
      <c r="B163" s="21" t="s">
        <v>17</v>
      </c>
      <c r="C163" s="140">
        <v>74</v>
      </c>
      <c r="D163" s="140">
        <v>167</v>
      </c>
      <c r="E163" s="140">
        <v>241</v>
      </c>
      <c r="F163" s="140"/>
      <c r="G163" s="140">
        <v>199</v>
      </c>
      <c r="H163" s="140">
        <v>364</v>
      </c>
      <c r="I163" s="140">
        <v>563</v>
      </c>
      <c r="J163" s="19"/>
      <c r="K163" s="19">
        <f t="shared" si="8"/>
        <v>804</v>
      </c>
    </row>
    <row r="164" spans="1:11" ht="11.25" customHeight="1">
      <c r="A164" s="30"/>
      <c r="B164" s="21" t="s">
        <v>18</v>
      </c>
      <c r="C164" s="140">
        <v>40</v>
      </c>
      <c r="D164" s="140">
        <v>33</v>
      </c>
      <c r="E164" s="140">
        <v>73</v>
      </c>
      <c r="F164" s="140"/>
      <c r="G164" s="140">
        <v>97</v>
      </c>
      <c r="H164" s="140">
        <v>86</v>
      </c>
      <c r="I164" s="140">
        <v>183</v>
      </c>
      <c r="J164" s="19"/>
      <c r="K164" s="19">
        <f t="shared" si="8"/>
        <v>256</v>
      </c>
    </row>
    <row r="165" spans="2:11" ht="11.25" customHeight="1">
      <c r="B165" s="22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1.25" customHeight="1">
      <c r="A166" s="4" t="s">
        <v>332</v>
      </c>
      <c r="B166" s="22"/>
      <c r="C166" s="19">
        <f>SUM(C167:C171)</f>
        <v>806</v>
      </c>
      <c r="D166" s="19">
        <f>SUM(D167:D171)</f>
        <v>1504</v>
      </c>
      <c r="E166" s="19">
        <f>SUM(E167:E171)</f>
        <v>2310</v>
      </c>
      <c r="F166" s="19"/>
      <c r="G166" s="19">
        <f>SUM(G167:G171)</f>
        <v>2465</v>
      </c>
      <c r="H166" s="19">
        <f>SUM(H167:H171)</f>
        <v>3709</v>
      </c>
      <c r="I166" s="19">
        <f>SUM(I167:I171)</f>
        <v>6174</v>
      </c>
      <c r="J166" s="19"/>
      <c r="K166" s="19">
        <f aca="true" t="shared" si="9" ref="K166:K171">SUM(E166,I166)</f>
        <v>8484</v>
      </c>
    </row>
    <row r="167" spans="2:11" ht="11.25" customHeight="1">
      <c r="B167" s="21" t="s">
        <v>13</v>
      </c>
      <c r="C167" s="140">
        <v>121</v>
      </c>
      <c r="D167" s="140">
        <v>125</v>
      </c>
      <c r="E167" s="140">
        <v>246</v>
      </c>
      <c r="F167" s="140"/>
      <c r="G167" s="140">
        <v>370</v>
      </c>
      <c r="H167" s="140">
        <v>346</v>
      </c>
      <c r="I167" s="140">
        <v>716</v>
      </c>
      <c r="J167" s="19"/>
      <c r="K167" s="19">
        <f t="shared" si="9"/>
        <v>962</v>
      </c>
    </row>
    <row r="168" spans="1:11" ht="11.25" customHeight="1">
      <c r="A168" s="22"/>
      <c r="B168" s="21" t="s">
        <v>68</v>
      </c>
      <c r="C168" s="140">
        <v>232</v>
      </c>
      <c r="D168" s="140">
        <v>408</v>
      </c>
      <c r="E168" s="140">
        <v>640</v>
      </c>
      <c r="F168" s="140"/>
      <c r="G168" s="140">
        <v>630</v>
      </c>
      <c r="H168" s="140">
        <v>1020</v>
      </c>
      <c r="I168" s="140">
        <v>1650</v>
      </c>
      <c r="J168" s="19"/>
      <c r="K168" s="19">
        <f t="shared" si="9"/>
        <v>2290</v>
      </c>
    </row>
    <row r="169" spans="2:11" ht="11.25" customHeight="1">
      <c r="B169" s="21" t="s">
        <v>59</v>
      </c>
      <c r="C169" s="140">
        <v>264</v>
      </c>
      <c r="D169" s="140">
        <v>432</v>
      </c>
      <c r="E169" s="140">
        <v>696</v>
      </c>
      <c r="F169" s="140"/>
      <c r="G169" s="140">
        <v>893</v>
      </c>
      <c r="H169" s="140">
        <v>1189</v>
      </c>
      <c r="I169" s="140">
        <v>2082</v>
      </c>
      <c r="J169" s="19"/>
      <c r="K169" s="19">
        <f t="shared" si="9"/>
        <v>2778</v>
      </c>
    </row>
    <row r="170" spans="2:11" ht="11.25" customHeight="1">
      <c r="B170" s="21" t="s">
        <v>82</v>
      </c>
      <c r="C170" s="140">
        <v>43</v>
      </c>
      <c r="D170" s="140">
        <v>81</v>
      </c>
      <c r="E170" s="140">
        <v>124</v>
      </c>
      <c r="F170" s="140"/>
      <c r="G170" s="140">
        <v>91</v>
      </c>
      <c r="H170" s="140">
        <v>114</v>
      </c>
      <c r="I170" s="140">
        <v>205</v>
      </c>
      <c r="J170" s="19"/>
      <c r="K170" s="19">
        <f t="shared" si="9"/>
        <v>329</v>
      </c>
    </row>
    <row r="171" spans="1:11" ht="11.25" customHeight="1">
      <c r="A171" s="22"/>
      <c r="B171" s="21" t="s">
        <v>74</v>
      </c>
      <c r="C171" s="140">
        <v>146</v>
      </c>
      <c r="D171" s="140">
        <v>458</v>
      </c>
      <c r="E171" s="140">
        <v>604</v>
      </c>
      <c r="F171" s="140"/>
      <c r="G171" s="140">
        <v>481</v>
      </c>
      <c r="H171" s="140">
        <v>1040</v>
      </c>
      <c r="I171" s="140">
        <v>1521</v>
      </c>
      <c r="J171" s="19"/>
      <c r="K171" s="19">
        <f t="shared" si="9"/>
        <v>2125</v>
      </c>
    </row>
    <row r="172" spans="1:11" ht="11.25" customHeight="1">
      <c r="A172" s="22"/>
      <c r="B172" s="22"/>
      <c r="C172" s="23"/>
      <c r="D172" s="23"/>
      <c r="E172" s="23"/>
      <c r="F172" s="23"/>
      <c r="G172" s="23"/>
      <c r="H172" s="23"/>
      <c r="I172" s="23"/>
      <c r="J172" s="19"/>
      <c r="K172" s="19"/>
    </row>
    <row r="173" spans="1:11" ht="11.25" customHeight="1">
      <c r="A173" s="4" t="s">
        <v>75</v>
      </c>
      <c r="B173" s="22"/>
      <c r="C173" s="23">
        <f>SUM(C174:C185)</f>
        <v>1182</v>
      </c>
      <c r="D173" s="23">
        <f>SUM(D174:D185)</f>
        <v>1126</v>
      </c>
      <c r="E173" s="23">
        <f>SUM(E174:E185)</f>
        <v>2308</v>
      </c>
      <c r="F173" s="23"/>
      <c r="G173" s="23">
        <f>SUM(G174:G185)</f>
        <v>4647</v>
      </c>
      <c r="H173" s="23">
        <f>SUM(H174:H185)</f>
        <v>3205</v>
      </c>
      <c r="I173" s="23">
        <f>SUM(G173:H173)</f>
        <v>7852</v>
      </c>
      <c r="J173" s="19"/>
      <c r="K173" s="19">
        <f aca="true" t="shared" si="10" ref="K173:K185">SUM(E173,I173)</f>
        <v>10160</v>
      </c>
    </row>
    <row r="174" spans="2:11" ht="11.25" customHeight="1">
      <c r="B174" s="22" t="s">
        <v>26</v>
      </c>
      <c r="C174" s="140">
        <v>327</v>
      </c>
      <c r="D174" s="140">
        <v>319</v>
      </c>
      <c r="E174" s="140">
        <v>646</v>
      </c>
      <c r="F174" s="140"/>
      <c r="G174" s="140">
        <v>661</v>
      </c>
      <c r="H174" s="140">
        <v>660</v>
      </c>
      <c r="I174" s="140">
        <v>1321</v>
      </c>
      <c r="J174" s="19"/>
      <c r="K174" s="19">
        <f t="shared" si="10"/>
        <v>1967</v>
      </c>
    </row>
    <row r="175" spans="1:11" ht="11.25" customHeight="1">
      <c r="A175" s="22"/>
      <c r="B175" s="22" t="s">
        <v>27</v>
      </c>
      <c r="C175" s="140">
        <v>188</v>
      </c>
      <c r="D175" s="140">
        <v>222</v>
      </c>
      <c r="E175" s="140">
        <v>410</v>
      </c>
      <c r="F175" s="140"/>
      <c r="G175" s="140">
        <v>742</v>
      </c>
      <c r="H175" s="140">
        <v>840</v>
      </c>
      <c r="I175" s="140">
        <v>1582</v>
      </c>
      <c r="J175" s="19"/>
      <c r="K175" s="19">
        <f t="shared" si="10"/>
        <v>1992</v>
      </c>
    </row>
    <row r="176" spans="1:11" ht="11.25" customHeight="1">
      <c r="A176" s="22"/>
      <c r="B176" s="24" t="s">
        <v>7</v>
      </c>
      <c r="C176" s="140">
        <v>55</v>
      </c>
      <c r="D176" s="140">
        <v>75</v>
      </c>
      <c r="E176" s="140">
        <v>130</v>
      </c>
      <c r="F176" s="140"/>
      <c r="G176" s="140">
        <v>46</v>
      </c>
      <c r="H176" s="140">
        <v>63</v>
      </c>
      <c r="I176" s="140">
        <v>109</v>
      </c>
      <c r="J176" s="19"/>
      <c r="K176" s="19">
        <f t="shared" si="10"/>
        <v>239</v>
      </c>
    </row>
    <row r="177" spans="1:11" ht="11.25" customHeight="1">
      <c r="A177" s="22"/>
      <c r="B177" s="22" t="s">
        <v>272</v>
      </c>
      <c r="C177" s="52" t="s">
        <v>92</v>
      </c>
      <c r="D177" s="52" t="s">
        <v>92</v>
      </c>
      <c r="E177" s="52" t="s">
        <v>92</v>
      </c>
      <c r="F177" s="140"/>
      <c r="G177" s="140">
        <v>36</v>
      </c>
      <c r="H177" s="140">
        <v>37</v>
      </c>
      <c r="I177" s="140">
        <v>73</v>
      </c>
      <c r="J177" s="19"/>
      <c r="K177" s="19">
        <f t="shared" si="10"/>
        <v>73</v>
      </c>
    </row>
    <row r="178" spans="1:11" ht="11.25" customHeight="1">
      <c r="A178" s="22"/>
      <c r="B178" s="22" t="s">
        <v>78</v>
      </c>
      <c r="C178" s="140">
        <v>17</v>
      </c>
      <c r="D178" s="140">
        <v>16</v>
      </c>
      <c r="E178" s="140">
        <v>33</v>
      </c>
      <c r="F178" s="140"/>
      <c r="G178" s="140">
        <v>86</v>
      </c>
      <c r="H178" s="140">
        <v>65</v>
      </c>
      <c r="I178" s="140">
        <v>151</v>
      </c>
      <c r="J178" s="19"/>
      <c r="K178" s="19">
        <f t="shared" si="10"/>
        <v>184</v>
      </c>
    </row>
    <row r="179" spans="1:11" ht="11.25" customHeight="1">
      <c r="A179" s="22"/>
      <c r="B179" s="22" t="s">
        <v>76</v>
      </c>
      <c r="C179" s="140">
        <v>75</v>
      </c>
      <c r="D179" s="140">
        <v>90</v>
      </c>
      <c r="E179" s="140">
        <v>165</v>
      </c>
      <c r="F179" s="140"/>
      <c r="G179" s="140">
        <v>227</v>
      </c>
      <c r="H179" s="140">
        <v>279</v>
      </c>
      <c r="I179" s="140">
        <v>506</v>
      </c>
      <c r="J179" s="19"/>
      <c r="K179" s="19">
        <f t="shared" si="10"/>
        <v>671</v>
      </c>
    </row>
    <row r="180" spans="1:11" ht="11.25" customHeight="1">
      <c r="A180" s="22"/>
      <c r="B180" s="22" t="s">
        <v>55</v>
      </c>
      <c r="C180" s="140">
        <v>165</v>
      </c>
      <c r="D180" s="140">
        <v>14</v>
      </c>
      <c r="E180" s="140">
        <v>179</v>
      </c>
      <c r="F180" s="140"/>
      <c r="G180" s="140">
        <v>1363</v>
      </c>
      <c r="H180" s="140">
        <v>93</v>
      </c>
      <c r="I180" s="140">
        <v>1456</v>
      </c>
      <c r="J180" s="19"/>
      <c r="K180" s="19">
        <f t="shared" si="10"/>
        <v>1635</v>
      </c>
    </row>
    <row r="181" spans="1:11" ht="11.25" customHeight="1">
      <c r="A181" s="22"/>
      <c r="B181" s="22" t="s">
        <v>20</v>
      </c>
      <c r="C181" s="140">
        <v>33</v>
      </c>
      <c r="D181" s="140">
        <v>15</v>
      </c>
      <c r="E181" s="140">
        <v>48</v>
      </c>
      <c r="F181" s="140"/>
      <c r="G181" s="140">
        <v>175</v>
      </c>
      <c r="H181" s="140">
        <v>78</v>
      </c>
      <c r="I181" s="140">
        <v>253</v>
      </c>
      <c r="J181" s="19"/>
      <c r="K181" s="19">
        <f t="shared" si="10"/>
        <v>301</v>
      </c>
    </row>
    <row r="182" spans="1:11" ht="11.25" customHeight="1">
      <c r="A182" s="22"/>
      <c r="B182" s="22" t="s">
        <v>72</v>
      </c>
      <c r="C182" s="140">
        <v>188</v>
      </c>
      <c r="D182" s="140">
        <v>182</v>
      </c>
      <c r="E182" s="140">
        <v>370</v>
      </c>
      <c r="F182" s="140"/>
      <c r="G182" s="140">
        <v>800</v>
      </c>
      <c r="H182" s="140">
        <v>512</v>
      </c>
      <c r="I182" s="140">
        <v>1312</v>
      </c>
      <c r="J182" s="19"/>
      <c r="K182" s="19">
        <f t="shared" si="10"/>
        <v>1682</v>
      </c>
    </row>
    <row r="183" spans="1:11" ht="11.25" customHeight="1">
      <c r="A183" s="22"/>
      <c r="B183" s="22" t="s">
        <v>22</v>
      </c>
      <c r="C183" s="140">
        <v>9</v>
      </c>
      <c r="D183" s="140">
        <v>13</v>
      </c>
      <c r="E183" s="140">
        <v>22</v>
      </c>
      <c r="F183" s="140"/>
      <c r="G183" s="140">
        <v>59</v>
      </c>
      <c r="H183" s="140">
        <v>42</v>
      </c>
      <c r="I183" s="140">
        <v>101</v>
      </c>
      <c r="J183" s="19"/>
      <c r="K183" s="19">
        <f t="shared" si="10"/>
        <v>123</v>
      </c>
    </row>
    <row r="184" spans="1:11" ht="11.25" customHeight="1">
      <c r="A184" s="22"/>
      <c r="B184" s="26" t="s">
        <v>24</v>
      </c>
      <c r="C184" s="140">
        <v>104</v>
      </c>
      <c r="D184" s="140">
        <v>161</v>
      </c>
      <c r="E184" s="140">
        <v>265</v>
      </c>
      <c r="F184" s="140"/>
      <c r="G184" s="140">
        <v>374</v>
      </c>
      <c r="H184" s="140">
        <v>479</v>
      </c>
      <c r="I184" s="140">
        <v>853</v>
      </c>
      <c r="J184" s="19"/>
      <c r="K184" s="19">
        <f t="shared" si="10"/>
        <v>1118</v>
      </c>
    </row>
    <row r="185" spans="1:11" ht="11.25" customHeight="1">
      <c r="A185" s="22"/>
      <c r="B185" s="35" t="s">
        <v>77</v>
      </c>
      <c r="C185" s="140">
        <v>21</v>
      </c>
      <c r="D185" s="140">
        <v>19</v>
      </c>
      <c r="E185" s="140">
        <v>40</v>
      </c>
      <c r="F185" s="140"/>
      <c r="G185" s="140">
        <v>78</v>
      </c>
      <c r="H185" s="140">
        <v>57</v>
      </c>
      <c r="I185" s="140">
        <v>135</v>
      </c>
      <c r="J185" s="19"/>
      <c r="K185" s="19">
        <f t="shared" si="10"/>
        <v>175</v>
      </c>
    </row>
    <row r="186" spans="1:11" ht="11.25" customHeight="1">
      <c r="A186" s="22"/>
      <c r="B186" s="35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1.25" customHeight="1">
      <c r="A187" s="22"/>
      <c r="B187" s="35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1.25" customHeight="1">
      <c r="A188" s="22"/>
      <c r="B188" s="22"/>
      <c r="C188" s="23"/>
      <c r="D188" s="23"/>
      <c r="E188" s="23"/>
      <c r="F188" s="23"/>
      <c r="G188" s="23"/>
      <c r="H188" s="23"/>
      <c r="I188" s="23"/>
      <c r="J188" s="19"/>
      <c r="K188" s="19"/>
    </row>
    <row r="189" spans="1:11" ht="11.25" customHeight="1">
      <c r="A189" s="22"/>
      <c r="B189" s="22"/>
      <c r="C189" s="23"/>
      <c r="D189" s="23"/>
      <c r="E189" s="23"/>
      <c r="F189" s="23"/>
      <c r="G189" s="23"/>
      <c r="H189" s="23"/>
      <c r="I189" s="23"/>
      <c r="J189" s="19"/>
      <c r="K189" s="19"/>
    </row>
    <row r="190" spans="1:11" ht="11.25" customHeight="1">
      <c r="A190" s="22"/>
      <c r="B190" s="22"/>
      <c r="C190" s="23"/>
      <c r="D190" s="23"/>
      <c r="E190" s="23"/>
      <c r="F190" s="23"/>
      <c r="G190" s="23"/>
      <c r="H190" s="23"/>
      <c r="I190" s="23"/>
      <c r="J190" s="19"/>
      <c r="K190" s="19"/>
    </row>
    <row r="191" spans="1:11" ht="11.25" customHeight="1">
      <c r="A191" s="22"/>
      <c r="B191" s="22"/>
      <c r="C191" s="23"/>
      <c r="D191" s="23"/>
      <c r="E191" s="23"/>
      <c r="F191" s="23"/>
      <c r="G191" s="23"/>
      <c r="H191" s="23"/>
      <c r="I191" s="23"/>
      <c r="J191" s="19"/>
      <c r="K191" s="19"/>
    </row>
    <row r="192" spans="1:11" ht="11.25" customHeight="1">
      <c r="A192" s="22"/>
      <c r="B192" s="22"/>
      <c r="C192" s="23"/>
      <c r="D192" s="23"/>
      <c r="E192" s="23"/>
      <c r="F192" s="23"/>
      <c r="G192" s="23"/>
      <c r="H192" s="23"/>
      <c r="I192" s="23"/>
      <c r="J192" s="19"/>
      <c r="K192" s="19"/>
    </row>
    <row r="193" spans="1:11" ht="11.25" customHeight="1">
      <c r="A193" s="22"/>
      <c r="B193" s="22"/>
      <c r="C193" s="23"/>
      <c r="D193" s="23"/>
      <c r="E193" s="23"/>
      <c r="F193" s="23"/>
      <c r="G193" s="23"/>
      <c r="H193" s="23"/>
      <c r="I193" s="23"/>
      <c r="J193" s="19"/>
      <c r="K193" s="19"/>
    </row>
    <row r="194" spans="1:11" ht="11.25" customHeight="1">
      <c r="A194" s="22"/>
      <c r="B194" s="22"/>
      <c r="C194" s="23"/>
      <c r="D194" s="23"/>
      <c r="E194" s="23"/>
      <c r="F194" s="23"/>
      <c r="G194" s="23"/>
      <c r="H194" s="23"/>
      <c r="I194" s="23"/>
      <c r="J194" s="19"/>
      <c r="K194" s="19"/>
    </row>
    <row r="195" spans="1:11" ht="11.25" customHeight="1">
      <c r="A195" s="22"/>
      <c r="B195" s="22"/>
      <c r="C195" s="23"/>
      <c r="D195" s="23"/>
      <c r="E195" s="23"/>
      <c r="F195" s="23"/>
      <c r="G195" s="23"/>
      <c r="H195" s="23"/>
      <c r="I195" s="23"/>
      <c r="J195" s="19"/>
      <c r="K195" s="19"/>
    </row>
    <row r="196" spans="1:11" ht="11.25" customHeight="1">
      <c r="A196" s="31" t="s">
        <v>270</v>
      </c>
      <c r="B196" s="22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1.25" customHeight="1">
      <c r="A197" s="36"/>
      <c r="B197" s="22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1.25" customHeight="1">
      <c r="A198" s="31"/>
      <c r="B198" s="22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1.25" customHeight="1">
      <c r="A199" s="4" t="s">
        <v>85</v>
      </c>
      <c r="B199" s="22"/>
      <c r="C199" s="23">
        <f>SUM(C200:C206)</f>
        <v>565</v>
      </c>
      <c r="D199" s="23">
        <f>SUM(D200:D206)</f>
        <v>1017</v>
      </c>
      <c r="E199" s="23">
        <f>SUM(E200:E206)</f>
        <v>1582</v>
      </c>
      <c r="F199" s="23"/>
      <c r="G199" s="23">
        <f>SUM(G200:G206)</f>
        <v>1762</v>
      </c>
      <c r="H199" s="23">
        <f>SUM(H200:H206)</f>
        <v>2531</v>
      </c>
      <c r="I199" s="23">
        <f>SUM(I200:I206)</f>
        <v>4293</v>
      </c>
      <c r="J199" s="19"/>
      <c r="K199" s="19">
        <f aca="true" t="shared" si="11" ref="K199:K206">SUM(E199,I199)</f>
        <v>5875</v>
      </c>
    </row>
    <row r="200" spans="1:11" ht="11.25" customHeight="1">
      <c r="A200" s="22"/>
      <c r="B200" s="21" t="s">
        <v>13</v>
      </c>
      <c r="C200" s="139">
        <v>73</v>
      </c>
      <c r="D200" s="139">
        <v>93</v>
      </c>
      <c r="E200" s="139">
        <f>SUM(C200:D200)</f>
        <v>166</v>
      </c>
      <c r="F200" s="139"/>
      <c r="G200" s="139">
        <v>195</v>
      </c>
      <c r="H200" s="139">
        <v>167</v>
      </c>
      <c r="I200" s="139">
        <f aca="true" t="shared" si="12" ref="I200:I206">SUM(G200:H200)</f>
        <v>362</v>
      </c>
      <c r="J200" s="19"/>
      <c r="K200" s="19">
        <f t="shared" si="11"/>
        <v>528</v>
      </c>
    </row>
    <row r="201" spans="1:11" ht="11.25" customHeight="1">
      <c r="A201" s="22"/>
      <c r="B201" s="21" t="s">
        <v>68</v>
      </c>
      <c r="C201" s="139">
        <v>136</v>
      </c>
      <c r="D201" s="139">
        <v>208</v>
      </c>
      <c r="E201" s="139">
        <f aca="true" t="shared" si="13" ref="E201:E206">SUM(C201:D201)</f>
        <v>344</v>
      </c>
      <c r="F201" s="139"/>
      <c r="G201" s="139">
        <v>221</v>
      </c>
      <c r="H201" s="139">
        <v>330</v>
      </c>
      <c r="I201" s="139">
        <f t="shared" si="12"/>
        <v>551</v>
      </c>
      <c r="J201" s="19"/>
      <c r="K201" s="19">
        <f t="shared" si="11"/>
        <v>895</v>
      </c>
    </row>
    <row r="202" spans="1:11" ht="11.25" customHeight="1">
      <c r="A202" s="22"/>
      <c r="B202" s="21" t="s">
        <v>35</v>
      </c>
      <c r="C202" s="139">
        <v>18</v>
      </c>
      <c r="D202" s="139">
        <v>157</v>
      </c>
      <c r="E202" s="139">
        <f t="shared" si="13"/>
        <v>175</v>
      </c>
      <c r="F202" s="139"/>
      <c r="G202" s="139">
        <v>63</v>
      </c>
      <c r="H202" s="139">
        <v>212</v>
      </c>
      <c r="I202" s="139">
        <f t="shared" si="12"/>
        <v>275</v>
      </c>
      <c r="J202" s="51"/>
      <c r="K202" s="19">
        <f t="shared" si="11"/>
        <v>450</v>
      </c>
    </row>
    <row r="203" spans="1:11" ht="11.25" customHeight="1">
      <c r="A203" s="22"/>
      <c r="B203" s="21" t="s">
        <v>20</v>
      </c>
      <c r="C203" s="139">
        <v>50</v>
      </c>
      <c r="D203" s="139">
        <v>14</v>
      </c>
      <c r="E203" s="139">
        <f t="shared" si="13"/>
        <v>64</v>
      </c>
      <c r="F203" s="139"/>
      <c r="G203" s="139">
        <v>232</v>
      </c>
      <c r="H203" s="139">
        <v>84</v>
      </c>
      <c r="I203" s="139">
        <f t="shared" si="12"/>
        <v>316</v>
      </c>
      <c r="J203" s="19"/>
      <c r="K203" s="19">
        <f t="shared" si="11"/>
        <v>380</v>
      </c>
    </row>
    <row r="204" spans="1:11" ht="11.25" customHeight="1">
      <c r="A204" s="22"/>
      <c r="B204" s="21" t="s">
        <v>59</v>
      </c>
      <c r="C204" s="139">
        <v>93</v>
      </c>
      <c r="D204" s="139">
        <v>140</v>
      </c>
      <c r="E204" s="139">
        <f t="shared" si="13"/>
        <v>233</v>
      </c>
      <c r="F204" s="139"/>
      <c r="G204" s="139">
        <v>293</v>
      </c>
      <c r="H204" s="139">
        <v>414</v>
      </c>
      <c r="I204" s="139">
        <f t="shared" si="12"/>
        <v>707</v>
      </c>
      <c r="J204" s="19"/>
      <c r="K204" s="19">
        <f t="shared" si="11"/>
        <v>940</v>
      </c>
    </row>
    <row r="205" spans="1:11" ht="11.25" customHeight="1">
      <c r="A205" s="22"/>
      <c r="B205" s="21" t="s">
        <v>74</v>
      </c>
      <c r="C205" s="139">
        <v>92</v>
      </c>
      <c r="D205" s="139">
        <v>275</v>
      </c>
      <c r="E205" s="139">
        <f t="shared" si="13"/>
        <v>367</v>
      </c>
      <c r="F205" s="139"/>
      <c r="G205" s="139">
        <v>460</v>
      </c>
      <c r="H205" s="139">
        <v>1015</v>
      </c>
      <c r="I205" s="139">
        <f t="shared" si="12"/>
        <v>1475</v>
      </c>
      <c r="J205" s="19"/>
      <c r="K205" s="19">
        <f t="shared" si="11"/>
        <v>1842</v>
      </c>
    </row>
    <row r="206" spans="1:11" ht="10.5" customHeight="1">
      <c r="A206" s="22"/>
      <c r="B206" s="21" t="s">
        <v>24</v>
      </c>
      <c r="C206" s="139">
        <v>103</v>
      </c>
      <c r="D206" s="139">
        <v>130</v>
      </c>
      <c r="E206" s="139">
        <f t="shared" si="13"/>
        <v>233</v>
      </c>
      <c r="F206" s="139"/>
      <c r="G206" s="139">
        <v>298</v>
      </c>
      <c r="H206" s="139">
        <v>309</v>
      </c>
      <c r="I206" s="139">
        <f t="shared" si="12"/>
        <v>607</v>
      </c>
      <c r="J206" s="19"/>
      <c r="K206" s="19">
        <f t="shared" si="11"/>
        <v>840</v>
      </c>
    </row>
    <row r="207" spans="1:12" ht="10.5" customHeight="1">
      <c r="A207" s="22"/>
      <c r="B207" s="22"/>
      <c r="C207" s="23"/>
      <c r="D207" s="23"/>
      <c r="E207" s="19"/>
      <c r="F207" s="19"/>
      <c r="G207" s="23"/>
      <c r="H207" s="23"/>
      <c r="I207" s="19"/>
      <c r="J207" s="19"/>
      <c r="K207" s="19"/>
      <c r="L207" s="6"/>
    </row>
    <row r="208" spans="1:11" ht="9" customHeight="1">
      <c r="A208" s="7"/>
      <c r="B208" s="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2.75" customHeight="1">
      <c r="A209" s="4" t="s">
        <v>98</v>
      </c>
      <c r="C209" s="19">
        <f>SUM(C10:C206)/2</f>
        <v>13332</v>
      </c>
      <c r="D209" s="19">
        <f>SUM(D10:D206)/2</f>
        <v>14994</v>
      </c>
      <c r="E209" s="19">
        <f>SUM(E10:E206)/2</f>
        <v>28326</v>
      </c>
      <c r="F209" s="19"/>
      <c r="G209" s="19">
        <f>SUM(G10:G206)/2</f>
        <v>47711</v>
      </c>
      <c r="H209" s="19">
        <f>SUM(H10:H206)/2</f>
        <v>48769</v>
      </c>
      <c r="I209" s="19">
        <f>SUM(I10:I206)/2</f>
        <v>96480</v>
      </c>
      <c r="J209" s="19"/>
      <c r="K209" s="19">
        <f>SUM(K10:K206)/2</f>
        <v>124806</v>
      </c>
    </row>
    <row r="210" spans="1:12" ht="8.25" customHeight="1">
      <c r="A210" s="6"/>
      <c r="B210" s="6"/>
      <c r="C210" s="38"/>
      <c r="D210" s="38"/>
      <c r="E210" s="38"/>
      <c r="F210" s="38"/>
      <c r="G210" s="38"/>
      <c r="H210" s="38"/>
      <c r="I210" s="38"/>
      <c r="J210" s="38"/>
      <c r="K210" s="38"/>
      <c r="L210" s="6"/>
    </row>
    <row r="211" spans="3:11" ht="10.5" customHeight="1"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0.5" customHeight="1">
      <c r="A212" s="9" t="s">
        <v>99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2:11" ht="12.75" customHeight="1">
      <c r="B213" s="3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3:11" ht="12.75" customHeight="1"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3:11" ht="12.75" customHeight="1"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3:11" ht="12.75" customHeight="1"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3:11" ht="12.75" customHeight="1"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3:11" ht="12.75" customHeight="1"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3:11" ht="12.75" customHeight="1"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3:11" ht="12.75" customHeight="1"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3:11" ht="12.75" customHeight="1"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3:11" ht="12.75" customHeight="1"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3:11" ht="12.75" customHeight="1"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3:11" ht="12.75" customHeight="1"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3:11" ht="12.75" customHeight="1"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3:11" ht="12.75" customHeight="1"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3:11" ht="12.75" customHeight="1"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3:11" ht="12.75" customHeight="1"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3:11" ht="12.75" customHeight="1"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3:11" ht="12.75" customHeight="1"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3:11" ht="12.75" customHeight="1"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3:11" ht="12.75" customHeight="1"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3:11" ht="12.75" customHeight="1"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3:11" ht="12.75" customHeight="1"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3:11" ht="12.75" customHeight="1"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3:11" ht="12.75" customHeight="1"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3:11" ht="12.75" customHeight="1"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3:11" ht="12.75" customHeight="1"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3:11" ht="12.75" customHeight="1"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3:11" ht="12.75" customHeight="1"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3:11" ht="12.75" customHeight="1"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3:11" ht="12.75" customHeight="1"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3:11" ht="12.75" customHeight="1"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3:11" ht="12.75" customHeight="1"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3:11" ht="12.75" customHeight="1"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3:11" ht="12.75" customHeight="1"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3:11" ht="12.75" customHeight="1"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3:11" ht="12.75" customHeight="1"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3:11" ht="12.75" customHeight="1"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3:11" ht="12.75" customHeight="1"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3:11" ht="12.75" customHeight="1"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3:11" ht="12.75" customHeight="1"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3:11" ht="12.75" customHeight="1"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3:11" ht="12.75" customHeight="1"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3:11" ht="12.75" customHeight="1"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3:11" ht="12.75" customHeight="1"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3:11" ht="12.75" customHeight="1"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3:11" ht="12.75" customHeight="1"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3:11" ht="12.75" customHeight="1"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3:11" ht="12.75" customHeight="1"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3:11" ht="12.75" customHeight="1"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3:11" ht="12.75" customHeight="1"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3:11" ht="12.75" customHeight="1"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3:11" ht="12.75" customHeight="1"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3:11" ht="12.75" customHeight="1"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3:11" ht="12.75" customHeight="1"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3:11" ht="12.75" customHeight="1"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3:11" ht="12.75" customHeight="1"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3:11" ht="12.75" customHeight="1"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3:11" ht="12.75" customHeight="1"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3:11" ht="12.75" customHeight="1"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3:11" ht="12.75" customHeight="1"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3:11" ht="12.75" customHeight="1"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3:11" ht="12.75" customHeight="1"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3:11" ht="12.75" customHeight="1"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3:11" ht="12.75" customHeight="1"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3:11" ht="12.75" customHeight="1"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3:11" ht="12.75" customHeight="1"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3:11" ht="12.75" customHeight="1"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3:11" ht="12.75" customHeight="1"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3:11" ht="12.75" customHeight="1"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3:11" ht="12.75" customHeight="1"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3:11" ht="12.75" customHeight="1"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3:11" ht="12.75" customHeight="1"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3:11" ht="12.75" customHeight="1"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3:11" ht="12.75" customHeight="1"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3:11" ht="12.75" customHeight="1"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3:11" ht="12.75" customHeight="1"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3:11" ht="12.75" customHeight="1"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3:11" ht="12.75" customHeight="1"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3:11" ht="12.75" customHeight="1"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3:11" ht="12.75" customHeight="1"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3:11" ht="12.75" customHeight="1"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3:11" ht="12.75" customHeight="1"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3:11" ht="12.75" customHeight="1"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3:11" ht="12.75" customHeight="1"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3:11" ht="12.75" customHeight="1"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3:11" ht="12.75" customHeight="1"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3:11" ht="12.75" customHeight="1"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3:11" ht="12.75" customHeight="1"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3:11" ht="12.75" customHeight="1"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3:11" ht="12.75" customHeight="1"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3:11" ht="12.75" customHeight="1"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3:11" ht="12.75" customHeight="1"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3:11" ht="12.75" customHeight="1"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3:11" ht="12.75" customHeight="1"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3:11" ht="12.75" customHeight="1"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3:11" ht="12.75" customHeight="1"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3:11" ht="12.75" customHeight="1"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3:11" ht="12.75" customHeight="1"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3:11" ht="12.75" customHeight="1"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3:11" ht="12.75" customHeight="1">
      <c r="C312" s="19"/>
      <c r="D312" s="19"/>
      <c r="E312" s="19"/>
      <c r="F312" s="19"/>
      <c r="G312" s="19"/>
      <c r="H312" s="19"/>
      <c r="I312" s="19"/>
      <c r="J312" s="19"/>
      <c r="K312" s="19"/>
    </row>
  </sheetData>
  <mergeCells count="1">
    <mergeCell ref="A1:K1"/>
  </mergeCells>
  <printOptions horizontalCentered="1"/>
  <pageMargins left="0.5118110236220472" right="0.5118110236220472" top="0.3937007874015748" bottom="1" header="0.5118110236220472" footer="0.2362204724409449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27"/>
  <sheetViews>
    <sheetView zoomScale="75" zoomScaleNormal="75" workbookViewId="0" topLeftCell="A1">
      <selection activeCell="N13" sqref="N13"/>
    </sheetView>
  </sheetViews>
  <sheetFormatPr defaultColWidth="11.421875" defaultRowHeight="9.75" customHeight="1"/>
  <cols>
    <col min="1" max="1" width="1.7109375" style="4" customWidth="1"/>
    <col min="2" max="2" width="46.00390625" style="4" customWidth="1"/>
    <col min="3" max="5" width="6.7109375" style="4" customWidth="1"/>
    <col min="6" max="6" width="3.57421875" style="4" customWidth="1"/>
    <col min="7" max="9" width="6.7109375" style="4" customWidth="1"/>
    <col min="10" max="10" width="3.57421875" style="4" customWidth="1"/>
    <col min="11" max="11" width="6.7109375" style="4" customWidth="1"/>
    <col min="12" max="12" width="0.9921875" style="4" customWidth="1"/>
    <col min="13" max="251" width="9.140625" style="4" customWidth="1"/>
    <col min="252" max="16384" width="11.421875" style="4" customWidth="1"/>
  </cols>
  <sheetData>
    <row r="1" spans="1:11" ht="13.5" customHeight="1">
      <c r="A1" s="154" t="s">
        <v>335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15" customHeight="1">
      <c r="A2" s="2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1" ht="12.75">
      <c r="A3" s="5" t="s">
        <v>294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2.75">
      <c r="A4" s="6"/>
      <c r="B4" s="40"/>
      <c r="C4" s="41"/>
      <c r="D4" s="41"/>
      <c r="E4" s="41"/>
      <c r="F4" s="41"/>
      <c r="G4" s="41"/>
      <c r="H4" s="41"/>
      <c r="I4" s="41"/>
      <c r="J4" s="41"/>
      <c r="K4" s="41"/>
      <c r="L4" s="6"/>
    </row>
    <row r="5" spans="2:11" ht="8.25" customHeight="1">
      <c r="B5" s="2"/>
      <c r="C5" s="3"/>
      <c r="D5" s="3"/>
      <c r="E5" s="3"/>
      <c r="F5" s="3"/>
      <c r="G5" s="3"/>
      <c r="H5" s="3"/>
      <c r="I5" s="3"/>
      <c r="J5" s="3"/>
      <c r="K5" s="3"/>
    </row>
    <row r="6" spans="3:11" ht="9.75" customHeight="1">
      <c r="C6" s="8" t="s">
        <v>86</v>
      </c>
      <c r="D6" s="8"/>
      <c r="E6" s="8"/>
      <c r="F6" s="8"/>
      <c r="G6" s="8" t="s">
        <v>87</v>
      </c>
      <c r="H6" s="3"/>
      <c r="I6" s="8"/>
      <c r="J6" s="8"/>
      <c r="K6" s="8" t="s">
        <v>88</v>
      </c>
    </row>
    <row r="7" spans="3:11" ht="9.75" customHeight="1">
      <c r="C7" s="11" t="s">
        <v>101</v>
      </c>
      <c r="D7" s="11" t="s">
        <v>102</v>
      </c>
      <c r="E7" s="11" t="s">
        <v>103</v>
      </c>
      <c r="F7" s="11"/>
      <c r="G7" s="11" t="s">
        <v>101</v>
      </c>
      <c r="H7" s="11" t="s">
        <v>102</v>
      </c>
      <c r="I7" s="11" t="s">
        <v>103</v>
      </c>
      <c r="J7" s="11"/>
      <c r="K7" s="8" t="s">
        <v>91</v>
      </c>
    </row>
    <row r="8" spans="1:12" ht="9" customHeight="1">
      <c r="A8" s="6"/>
      <c r="B8" s="6"/>
      <c r="C8" s="42"/>
      <c r="D8" s="42"/>
      <c r="E8" s="42"/>
      <c r="F8" s="42"/>
      <c r="G8" s="42"/>
      <c r="H8" s="42"/>
      <c r="I8" s="42"/>
      <c r="J8" s="42"/>
      <c r="K8" s="43"/>
      <c r="L8" s="6"/>
    </row>
    <row r="9" spans="3:11" ht="9.75" customHeight="1">
      <c r="C9" s="11"/>
      <c r="D9" s="11"/>
      <c r="E9" s="11"/>
      <c r="F9" s="11"/>
      <c r="G9" s="11"/>
      <c r="H9" s="11"/>
      <c r="I9" s="11"/>
      <c r="J9" s="11"/>
      <c r="K9" s="8"/>
    </row>
    <row r="10" spans="1:11" ht="13.5" customHeight="1">
      <c r="A10" s="32" t="s">
        <v>320</v>
      </c>
      <c r="C10" s="19">
        <f>SUM(C11:C13)</f>
        <v>84</v>
      </c>
      <c r="D10" s="19">
        <f>SUM(D11:D13)</f>
        <v>405</v>
      </c>
      <c r="E10" s="19">
        <f>SUM(E11:E13)</f>
        <v>489</v>
      </c>
      <c r="F10" s="19"/>
      <c r="G10" s="19">
        <f>SUM(G11:G13)</f>
        <v>160</v>
      </c>
      <c r="H10" s="19">
        <f>SUM(H11:H13)</f>
        <v>739</v>
      </c>
      <c r="I10" s="19">
        <f>SUM(I11:I13)</f>
        <v>899</v>
      </c>
      <c r="J10" s="19"/>
      <c r="K10" s="19">
        <f>(E10+I10)</f>
        <v>1388</v>
      </c>
    </row>
    <row r="11" spans="2:12" ht="12.75" customHeight="1">
      <c r="B11" s="32" t="s">
        <v>321</v>
      </c>
      <c r="C11" s="139">
        <v>0</v>
      </c>
      <c r="D11" s="139">
        <v>0</v>
      </c>
      <c r="E11" s="139">
        <v>0</v>
      </c>
      <c r="F11" s="139"/>
      <c r="G11" s="139">
        <v>4</v>
      </c>
      <c r="H11" s="139">
        <v>3</v>
      </c>
      <c r="I11" s="139">
        <v>7</v>
      </c>
      <c r="J11" s="19"/>
      <c r="K11" s="19">
        <f>SUM(E11,I11)</f>
        <v>7</v>
      </c>
      <c r="L11" s="19"/>
    </row>
    <row r="12" spans="2:12" ht="12.75">
      <c r="B12" s="4" t="s">
        <v>332</v>
      </c>
      <c r="C12" s="139">
        <v>57</v>
      </c>
      <c r="D12" s="139">
        <v>355</v>
      </c>
      <c r="E12" s="139">
        <v>412</v>
      </c>
      <c r="F12" s="139"/>
      <c r="G12" s="139">
        <v>92</v>
      </c>
      <c r="H12" s="139">
        <v>548</v>
      </c>
      <c r="I12" s="139">
        <v>640</v>
      </c>
      <c r="J12" s="19"/>
      <c r="K12" s="19">
        <f>SUM(E12,I12)</f>
        <v>1052</v>
      </c>
      <c r="L12" s="19"/>
    </row>
    <row r="13" spans="2:12" ht="12.75">
      <c r="B13" s="4" t="s">
        <v>85</v>
      </c>
      <c r="C13" s="139">
        <v>27</v>
      </c>
      <c r="D13" s="139">
        <v>50</v>
      </c>
      <c r="E13" s="139">
        <v>77</v>
      </c>
      <c r="F13" s="139"/>
      <c r="G13" s="139">
        <v>64</v>
      </c>
      <c r="H13" s="139">
        <v>188</v>
      </c>
      <c r="I13" s="139">
        <v>252</v>
      </c>
      <c r="J13" s="19"/>
      <c r="K13" s="19">
        <f>SUM(E13,I13)</f>
        <v>329</v>
      </c>
      <c r="L13" s="19"/>
    </row>
    <row r="14" spans="3:13" ht="12.7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1" ht="12.75" customHeight="1">
      <c r="A15" s="32" t="s">
        <v>322</v>
      </c>
      <c r="C15" s="21">
        <f>SUM(C16:C16)</f>
        <v>0</v>
      </c>
      <c r="D15" s="21">
        <f>SUM(D16:D16)</f>
        <v>1</v>
      </c>
      <c r="E15" s="21">
        <f>SUM(E16:E16)</f>
        <v>1</v>
      </c>
      <c r="F15" s="21"/>
      <c r="G15" s="21">
        <f>SUM(G16:G16)</f>
        <v>1</v>
      </c>
      <c r="H15" s="21">
        <f>SUM(H16:H16)</f>
        <v>0</v>
      </c>
      <c r="I15" s="21">
        <v>1</v>
      </c>
      <c r="J15" s="21"/>
      <c r="K15" s="21">
        <f>SUM(K16:K16)</f>
        <v>2</v>
      </c>
    </row>
    <row r="16" spans="1:13" ht="12.75">
      <c r="A16" s="4" t="s">
        <v>239</v>
      </c>
      <c r="B16" s="24" t="s">
        <v>61</v>
      </c>
      <c r="C16" s="139">
        <v>0</v>
      </c>
      <c r="D16" s="139">
        <v>1</v>
      </c>
      <c r="E16" s="139">
        <v>1</v>
      </c>
      <c r="F16" s="139"/>
      <c r="G16" s="139">
        <v>1</v>
      </c>
      <c r="H16" s="139">
        <v>0</v>
      </c>
      <c r="I16" s="139">
        <v>1</v>
      </c>
      <c r="J16" s="139"/>
      <c r="K16" s="139">
        <v>2</v>
      </c>
      <c r="M16" s="24"/>
    </row>
    <row r="17" spans="1:12" ht="12.75">
      <c r="A17" s="6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"/>
    </row>
    <row r="18" spans="2:11" ht="8.25" customHeight="1">
      <c r="B18" s="21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4" t="s">
        <v>98</v>
      </c>
      <c r="C19" s="19">
        <f>SUM(C15,C10)</f>
        <v>84</v>
      </c>
      <c r="D19" s="19">
        <f>SUM(D15,D10)</f>
        <v>406</v>
      </c>
      <c r="E19" s="19">
        <f>SUM(C19:D19)</f>
        <v>490</v>
      </c>
      <c r="F19" s="19"/>
      <c r="G19" s="19">
        <f>SUM(G15,G10)</f>
        <v>161</v>
      </c>
      <c r="H19" s="19">
        <f>SUM(H15,H10)</f>
        <v>739</v>
      </c>
      <c r="I19" s="19">
        <f>SUM(G19:H19)</f>
        <v>900</v>
      </c>
      <c r="J19" s="19"/>
      <c r="K19" s="19">
        <f>SUM(I19,E19)</f>
        <v>1390</v>
      </c>
    </row>
    <row r="20" spans="1:12" ht="8.25" customHeight="1">
      <c r="A20" s="6"/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6"/>
    </row>
    <row r="21" spans="3:11" ht="12.75">
      <c r="C21" s="19"/>
      <c r="D21" s="19"/>
      <c r="E21" s="19"/>
      <c r="F21" s="19"/>
      <c r="G21" s="19"/>
      <c r="H21" s="19"/>
      <c r="I21" s="19"/>
      <c r="J21" s="19"/>
      <c r="K21" s="19"/>
    </row>
    <row r="22" ht="11.25" customHeight="1">
      <c r="A22" s="45" t="s">
        <v>323</v>
      </c>
    </row>
    <row r="23" ht="11.25" customHeight="1">
      <c r="A23" s="45" t="s">
        <v>324</v>
      </c>
    </row>
    <row r="24" ht="11.25" customHeight="1">
      <c r="A24" s="29" t="s">
        <v>325</v>
      </c>
    </row>
    <row r="25" spans="3:9" ht="11.25" customHeight="1">
      <c r="C25" s="153"/>
      <c r="D25" s="153"/>
      <c r="E25" s="153"/>
      <c r="F25" s="153"/>
      <c r="G25" s="153"/>
      <c r="H25" s="153"/>
      <c r="I25" s="153"/>
    </row>
    <row r="26" ht="11.25" customHeight="1">
      <c r="A26" s="9" t="s">
        <v>99</v>
      </c>
    </row>
    <row r="27" spans="3:9" ht="9.75" customHeight="1">
      <c r="C27" s="139"/>
      <c r="D27" s="139"/>
      <c r="E27" s="139"/>
      <c r="F27" s="139"/>
      <c r="G27" s="139"/>
      <c r="H27" s="139"/>
      <c r="I27" s="139"/>
    </row>
  </sheetData>
  <mergeCells count="1">
    <mergeCell ref="A1:K1"/>
  </mergeCells>
  <printOptions horizontalCentered="1"/>
  <pageMargins left="0.5" right="0.5" top="0.82" bottom="1" header="0.511811024" footer="0.511811024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1">
      <selection activeCell="M11" sqref="M11"/>
    </sheetView>
  </sheetViews>
  <sheetFormatPr defaultColWidth="11.421875" defaultRowHeight="12.75"/>
  <cols>
    <col min="1" max="1" width="1.7109375" style="69" customWidth="1"/>
    <col min="2" max="2" width="42.57421875" style="87" customWidth="1"/>
    <col min="3" max="5" width="8.28125" style="87" customWidth="1"/>
    <col min="6" max="6" width="2.7109375" style="87" customWidth="1"/>
    <col min="7" max="9" width="8.28125" style="87" customWidth="1"/>
    <col min="10" max="10" width="2.7109375" style="87" customWidth="1"/>
    <col min="11" max="11" width="8.28125" style="87" customWidth="1"/>
    <col min="12" max="12" width="1.1484375" style="69" customWidth="1"/>
    <col min="13" max="16384" width="11.421875" style="69" customWidth="1"/>
  </cols>
  <sheetData>
    <row r="1" spans="1:11" ht="12.75">
      <c r="A1" s="157" t="s">
        <v>335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12.75">
      <c r="A2" s="65" t="s">
        <v>319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2.75">
      <c r="A3" s="53" t="s">
        <v>294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ht="12.75">
      <c r="A4" s="70"/>
      <c r="B4" s="71"/>
      <c r="C4" s="72"/>
      <c r="D4" s="72"/>
      <c r="E4" s="72"/>
      <c r="F4" s="72"/>
      <c r="G4" s="72"/>
      <c r="H4" s="72"/>
      <c r="I4" s="72"/>
      <c r="J4" s="72"/>
      <c r="K4" s="72"/>
      <c r="L4" s="71"/>
    </row>
    <row r="5" spans="1:12" ht="8.25" customHeight="1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6"/>
    </row>
    <row r="6" spans="1:12" ht="10.5" customHeight="1">
      <c r="A6" s="65"/>
      <c r="B6" s="69"/>
      <c r="C6" s="73" t="s">
        <v>86</v>
      </c>
      <c r="D6" s="73"/>
      <c r="E6" s="73"/>
      <c r="F6" s="73"/>
      <c r="G6" s="73" t="s">
        <v>87</v>
      </c>
      <c r="H6" s="73"/>
      <c r="I6" s="73"/>
      <c r="J6" s="73"/>
      <c r="K6" s="74" t="s">
        <v>88</v>
      </c>
      <c r="L6" s="75"/>
    </row>
    <row r="7" spans="1:12" s="80" customFormat="1" ht="10.5" customHeight="1">
      <c r="A7" s="76"/>
      <c r="B7" s="77" t="s">
        <v>112</v>
      </c>
      <c r="C7" s="78" t="s">
        <v>101</v>
      </c>
      <c r="D7" s="78" t="s">
        <v>102</v>
      </c>
      <c r="E7" s="78" t="s">
        <v>91</v>
      </c>
      <c r="F7" s="78"/>
      <c r="G7" s="78" t="s">
        <v>101</v>
      </c>
      <c r="H7" s="78" t="s">
        <v>102</v>
      </c>
      <c r="I7" s="78" t="s">
        <v>91</v>
      </c>
      <c r="J7" s="78"/>
      <c r="K7" s="74" t="s">
        <v>91</v>
      </c>
      <c r="L7" s="79"/>
    </row>
    <row r="8" spans="1:12" s="80" customFormat="1" ht="8.25" customHeight="1">
      <c r="A8" s="81"/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2:11" ht="12.75"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69" t="s">
        <v>113</v>
      </c>
      <c r="B10" s="85"/>
      <c r="C10" s="86">
        <f>SUM(C11:C19)</f>
        <v>6823</v>
      </c>
      <c r="D10" s="86">
        <f>SUM(D11:D19)</f>
        <v>7202</v>
      </c>
      <c r="E10" s="86">
        <f>SUM(C10:D10)</f>
        <v>14025</v>
      </c>
      <c r="F10" s="86"/>
      <c r="G10" s="86">
        <f>SUM(G11,G12,G13,G14,G15,G16,G17,G18,G19)</f>
        <v>15218</v>
      </c>
      <c r="H10" s="86">
        <f>SUM(H11,H12,H13,H14,H15,H16,H17,H18,H19)</f>
        <v>14086</v>
      </c>
      <c r="I10" s="86">
        <f>SUM(G10:H10)</f>
        <v>29304</v>
      </c>
      <c r="J10" s="86"/>
      <c r="K10" s="86">
        <f>SUM(K11,K12,K13,K14,K15,K16,K17,K18,K19)</f>
        <v>43329</v>
      </c>
    </row>
    <row r="11" spans="2:12" ht="12.75">
      <c r="B11" s="87" t="s">
        <v>114</v>
      </c>
      <c r="C11" s="56">
        <v>624</v>
      </c>
      <c r="D11" s="56">
        <v>608</v>
      </c>
      <c r="E11" s="56">
        <v>1232</v>
      </c>
      <c r="F11" s="56"/>
      <c r="G11" s="56">
        <v>1266</v>
      </c>
      <c r="H11" s="56">
        <v>1114</v>
      </c>
      <c r="I11" s="56">
        <v>2380</v>
      </c>
      <c r="J11" s="56"/>
      <c r="K11" s="56">
        <f>SUM(E11,I11)</f>
        <v>3612</v>
      </c>
      <c r="L11" s="87"/>
    </row>
    <row r="12" spans="2:11" ht="12.75">
      <c r="B12" s="87" t="s">
        <v>110</v>
      </c>
      <c r="C12" s="56">
        <v>608</v>
      </c>
      <c r="D12" s="56">
        <v>586</v>
      </c>
      <c r="E12" s="56">
        <v>1194</v>
      </c>
      <c r="F12" s="56"/>
      <c r="G12" s="56">
        <v>1414</v>
      </c>
      <c r="H12" s="56">
        <v>1249</v>
      </c>
      <c r="I12" s="56">
        <v>2663</v>
      </c>
      <c r="J12" s="56"/>
      <c r="K12" s="56">
        <f aca="true" t="shared" si="0" ref="K12:K19">SUM(E12,I12)</f>
        <v>3857</v>
      </c>
    </row>
    <row r="13" spans="2:11" ht="12.75">
      <c r="B13" s="87" t="s">
        <v>115</v>
      </c>
      <c r="C13" s="56">
        <v>579</v>
      </c>
      <c r="D13" s="56">
        <v>598</v>
      </c>
      <c r="E13" s="56">
        <v>1177</v>
      </c>
      <c r="F13" s="56"/>
      <c r="G13" s="56">
        <v>1229</v>
      </c>
      <c r="H13" s="56">
        <v>1129</v>
      </c>
      <c r="I13" s="56">
        <v>2358</v>
      </c>
      <c r="J13" s="56"/>
      <c r="K13" s="56">
        <f t="shared" si="0"/>
        <v>3535</v>
      </c>
    </row>
    <row r="14" spans="2:11" ht="12.75">
      <c r="B14" s="87" t="s">
        <v>116</v>
      </c>
      <c r="C14" s="56">
        <v>689</v>
      </c>
      <c r="D14" s="56">
        <v>771</v>
      </c>
      <c r="E14" s="56">
        <v>1460</v>
      </c>
      <c r="F14" s="56"/>
      <c r="G14" s="56">
        <v>1414</v>
      </c>
      <c r="H14" s="56">
        <v>1472</v>
      </c>
      <c r="I14" s="56">
        <v>2886</v>
      </c>
      <c r="J14" s="56"/>
      <c r="K14" s="56">
        <f t="shared" si="0"/>
        <v>4346</v>
      </c>
    </row>
    <row r="15" spans="2:11" ht="12.75">
      <c r="B15" s="87" t="s">
        <v>117</v>
      </c>
      <c r="C15" s="56">
        <v>1390</v>
      </c>
      <c r="D15" s="56">
        <v>1355</v>
      </c>
      <c r="E15" s="56">
        <v>2745</v>
      </c>
      <c r="F15" s="56"/>
      <c r="G15" s="56">
        <v>3199</v>
      </c>
      <c r="H15" s="56">
        <v>2863</v>
      </c>
      <c r="I15" s="56">
        <v>6062</v>
      </c>
      <c r="J15" s="56"/>
      <c r="K15" s="56">
        <f t="shared" si="0"/>
        <v>8807</v>
      </c>
    </row>
    <row r="16" spans="2:11" ht="12.75">
      <c r="B16" s="87" t="s">
        <v>118</v>
      </c>
      <c r="C16" s="56">
        <v>716</v>
      </c>
      <c r="D16" s="56">
        <v>749</v>
      </c>
      <c r="E16" s="56">
        <v>1465</v>
      </c>
      <c r="F16" s="56"/>
      <c r="G16" s="56">
        <v>1370</v>
      </c>
      <c r="H16" s="56">
        <v>1269</v>
      </c>
      <c r="I16" s="56">
        <v>2639</v>
      </c>
      <c r="J16" s="56"/>
      <c r="K16" s="56">
        <f t="shared" si="0"/>
        <v>4104</v>
      </c>
    </row>
    <row r="17" spans="2:11" ht="12.75">
      <c r="B17" s="87" t="s">
        <v>119</v>
      </c>
      <c r="C17" s="56">
        <v>716</v>
      </c>
      <c r="D17" s="56">
        <v>793</v>
      </c>
      <c r="E17" s="56">
        <v>1509</v>
      </c>
      <c r="F17" s="56"/>
      <c r="G17" s="56">
        <v>1625</v>
      </c>
      <c r="H17" s="56">
        <v>1545</v>
      </c>
      <c r="I17" s="56">
        <v>3170</v>
      </c>
      <c r="J17" s="56"/>
      <c r="K17" s="56">
        <f t="shared" si="0"/>
        <v>4679</v>
      </c>
    </row>
    <row r="18" spans="2:11" ht="12.75">
      <c r="B18" s="87" t="s">
        <v>120</v>
      </c>
      <c r="C18" s="56">
        <v>759</v>
      </c>
      <c r="D18" s="56">
        <v>892</v>
      </c>
      <c r="E18" s="56">
        <v>1651</v>
      </c>
      <c r="F18" s="56"/>
      <c r="G18" s="56">
        <v>1953</v>
      </c>
      <c r="H18" s="56">
        <v>1869</v>
      </c>
      <c r="I18" s="56">
        <v>3822</v>
      </c>
      <c r="J18" s="56"/>
      <c r="K18" s="56">
        <f t="shared" si="0"/>
        <v>5473</v>
      </c>
    </row>
    <row r="19" spans="2:11" ht="12.75">
      <c r="B19" s="87" t="s">
        <v>121</v>
      </c>
      <c r="C19" s="56">
        <v>742</v>
      </c>
      <c r="D19" s="56">
        <v>850</v>
      </c>
      <c r="E19" s="56">
        <v>1592</v>
      </c>
      <c r="F19" s="56"/>
      <c r="G19" s="56">
        <v>1748</v>
      </c>
      <c r="H19" s="56">
        <v>1576</v>
      </c>
      <c r="I19" s="56">
        <v>3324</v>
      </c>
      <c r="J19" s="56"/>
      <c r="K19" s="56">
        <f t="shared" si="0"/>
        <v>4916</v>
      </c>
    </row>
    <row r="20" spans="3:11" ht="12.75"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>
      <c r="A21" s="69" t="s">
        <v>122</v>
      </c>
      <c r="C21" s="86">
        <f>SUM(C22:C26)</f>
        <v>7715</v>
      </c>
      <c r="D21" s="86">
        <f>SUM(D22:D26)</f>
        <v>9277</v>
      </c>
      <c r="E21" s="86">
        <f>SUM(C21:D21)</f>
        <v>16992</v>
      </c>
      <c r="F21" s="86"/>
      <c r="G21" s="86">
        <f>SUM(G22:G26)</f>
        <v>17196</v>
      </c>
      <c r="H21" s="86">
        <f>SUM(H22:H26)</f>
        <v>16748</v>
      </c>
      <c r="I21" s="86">
        <f>SUM(G21:H21)</f>
        <v>33944</v>
      </c>
      <c r="J21" s="86"/>
      <c r="K21" s="86">
        <f>SUM(K22:K26)</f>
        <v>50936</v>
      </c>
    </row>
    <row r="22" spans="2:11" ht="12.75">
      <c r="B22" s="87" t="s">
        <v>123</v>
      </c>
      <c r="C22" s="56">
        <v>1483</v>
      </c>
      <c r="D22" s="56">
        <v>1917</v>
      </c>
      <c r="E22" s="56">
        <v>3400</v>
      </c>
      <c r="F22" s="56"/>
      <c r="G22" s="56">
        <v>3405</v>
      </c>
      <c r="H22" s="56">
        <v>3344</v>
      </c>
      <c r="I22" s="56">
        <v>6749</v>
      </c>
      <c r="J22" s="56"/>
      <c r="K22" s="56">
        <f>SUM(E22,I22)</f>
        <v>10149</v>
      </c>
    </row>
    <row r="23" spans="2:11" ht="12.75">
      <c r="B23" s="87" t="s">
        <v>124</v>
      </c>
      <c r="C23" s="56">
        <v>1396</v>
      </c>
      <c r="D23" s="56">
        <v>1937</v>
      </c>
      <c r="E23" s="56">
        <v>3333</v>
      </c>
      <c r="F23" s="56"/>
      <c r="G23" s="56">
        <v>2973</v>
      </c>
      <c r="H23" s="56">
        <v>3346</v>
      </c>
      <c r="I23" s="56">
        <v>6319</v>
      </c>
      <c r="J23" s="56"/>
      <c r="K23" s="56">
        <f>SUM(E23,I23)</f>
        <v>9652</v>
      </c>
    </row>
    <row r="24" spans="2:11" ht="12.75">
      <c r="B24" s="87" t="s">
        <v>125</v>
      </c>
      <c r="C24" s="56">
        <v>1474</v>
      </c>
      <c r="D24" s="56">
        <v>1822</v>
      </c>
      <c r="E24" s="56">
        <v>3296</v>
      </c>
      <c r="F24" s="56"/>
      <c r="G24" s="56">
        <v>3309</v>
      </c>
      <c r="H24" s="56">
        <v>3424</v>
      </c>
      <c r="I24" s="56">
        <v>6733</v>
      </c>
      <c r="J24" s="56"/>
      <c r="K24" s="56">
        <f>SUM(E24,I24)</f>
        <v>10029</v>
      </c>
    </row>
    <row r="25" spans="2:11" ht="12.75">
      <c r="B25" s="87" t="s">
        <v>126</v>
      </c>
      <c r="C25" s="56">
        <v>1696</v>
      </c>
      <c r="D25" s="56">
        <v>1742</v>
      </c>
      <c r="E25" s="56">
        <v>3438</v>
      </c>
      <c r="F25" s="56"/>
      <c r="G25" s="56">
        <v>3741</v>
      </c>
      <c r="H25" s="56">
        <v>3299</v>
      </c>
      <c r="I25" s="56">
        <v>7040</v>
      </c>
      <c r="J25" s="56"/>
      <c r="K25" s="56">
        <f>SUM(E25,I25)</f>
        <v>10478</v>
      </c>
    </row>
    <row r="26" spans="2:11" ht="12.75">
      <c r="B26" s="87" t="s">
        <v>127</v>
      </c>
      <c r="C26" s="56">
        <v>1666</v>
      </c>
      <c r="D26" s="56">
        <v>1859</v>
      </c>
      <c r="E26" s="56">
        <v>3525</v>
      </c>
      <c r="F26" s="56"/>
      <c r="G26" s="56">
        <v>3768</v>
      </c>
      <c r="H26" s="56">
        <v>3335</v>
      </c>
      <c r="I26" s="56">
        <v>7103</v>
      </c>
      <c r="J26" s="56"/>
      <c r="K26" s="56">
        <f>SUM(E26,I26)</f>
        <v>10628</v>
      </c>
    </row>
    <row r="27" spans="1:12" ht="12.75">
      <c r="A27" s="88"/>
      <c r="B27" s="89"/>
      <c r="C27" s="127"/>
      <c r="D27" s="127"/>
      <c r="E27" s="127"/>
      <c r="F27" s="127"/>
      <c r="G27" s="127"/>
      <c r="H27" s="127"/>
      <c r="I27" s="127"/>
      <c r="J27" s="127"/>
      <c r="K27" s="127"/>
      <c r="L27" s="88"/>
    </row>
    <row r="28" spans="1:12" ht="8.25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0"/>
    </row>
    <row r="29" spans="1:12" ht="12.75">
      <c r="A29" s="90" t="s">
        <v>98</v>
      </c>
      <c r="B29" s="91"/>
      <c r="C29" s="92">
        <f>SUM(C10,C21)</f>
        <v>14538</v>
      </c>
      <c r="D29" s="92">
        <f>SUM(D10,D21)</f>
        <v>16479</v>
      </c>
      <c r="E29" s="92">
        <f>SUM(E10,E21)</f>
        <v>31017</v>
      </c>
      <c r="F29" s="92"/>
      <c r="G29" s="92">
        <f>SUM(G10,G21)</f>
        <v>32414</v>
      </c>
      <c r="H29" s="92">
        <f>SUM(H10,H21)</f>
        <v>30834</v>
      </c>
      <c r="I29" s="92">
        <f>SUM(I10,I21)</f>
        <v>63248</v>
      </c>
      <c r="J29" s="92"/>
      <c r="K29" s="86">
        <f>SUM(E29,I29)</f>
        <v>94265</v>
      </c>
      <c r="L29" s="92"/>
    </row>
    <row r="30" spans="1:12" ht="8.25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8"/>
    </row>
    <row r="31" ht="12.75">
      <c r="A31" s="80"/>
    </row>
    <row r="32" spans="1:13" ht="12.75">
      <c r="A32" s="80" t="s">
        <v>99</v>
      </c>
      <c r="B32" s="126"/>
      <c r="C32" s="62"/>
      <c r="D32" s="62"/>
      <c r="E32" s="62"/>
      <c r="F32" s="62"/>
      <c r="G32" s="62"/>
      <c r="H32" s="62"/>
      <c r="I32" s="62"/>
      <c r="J32" s="62"/>
      <c r="K32" s="62"/>
      <c r="M32" s="62"/>
    </row>
    <row r="33" spans="2:13" ht="12.75">
      <c r="B33" s="126"/>
      <c r="C33" s="62"/>
      <c r="D33" s="62"/>
      <c r="E33" s="62"/>
      <c r="F33" s="62"/>
      <c r="G33" s="62"/>
      <c r="H33" s="62"/>
      <c r="I33" s="62"/>
      <c r="J33" s="62"/>
      <c r="K33" s="62"/>
      <c r="M33" s="62"/>
    </row>
    <row r="34" spans="2:13" ht="12.75">
      <c r="B34" s="126"/>
      <c r="C34" s="62"/>
      <c r="D34" s="62"/>
      <c r="E34" s="62"/>
      <c r="F34" s="62"/>
      <c r="G34" s="62"/>
      <c r="H34" s="62"/>
      <c r="I34" s="62"/>
      <c r="J34" s="62"/>
      <c r="K34" s="62"/>
      <c r="M34" s="62"/>
    </row>
    <row r="35" spans="2:13" ht="12.75">
      <c r="B35" s="126"/>
      <c r="C35" s="62"/>
      <c r="D35" s="62"/>
      <c r="E35" s="62"/>
      <c r="F35" s="62"/>
      <c r="G35" s="62"/>
      <c r="H35" s="62"/>
      <c r="I35" s="62"/>
      <c r="J35" s="62"/>
      <c r="K35" s="62"/>
      <c r="M35" s="62"/>
    </row>
    <row r="36" ht="12.75">
      <c r="M36" s="62"/>
    </row>
    <row r="37" ht="12.75">
      <c r="M37" s="62"/>
    </row>
    <row r="38" ht="12.75">
      <c r="M38" s="62"/>
    </row>
  </sheetData>
  <mergeCells count="1">
    <mergeCell ref="A1:K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O28" sqref="O28"/>
    </sheetView>
  </sheetViews>
  <sheetFormatPr defaultColWidth="11.421875" defaultRowHeight="12.75"/>
  <cols>
    <col min="1" max="1" width="1.7109375" style="56" customWidth="1"/>
    <col min="2" max="2" width="33.421875" style="56" customWidth="1"/>
    <col min="3" max="5" width="7.00390625" style="56" customWidth="1"/>
    <col min="6" max="6" width="3.7109375" style="56" customWidth="1"/>
    <col min="7" max="9" width="7.00390625" style="56" customWidth="1"/>
    <col min="10" max="10" width="3.7109375" style="56" customWidth="1"/>
    <col min="11" max="11" width="7.00390625" style="56" customWidth="1"/>
    <col min="12" max="12" width="0.85546875" style="56" customWidth="1"/>
    <col min="13" max="251" width="9.140625" style="56" customWidth="1"/>
    <col min="252" max="16384" width="11.421875" style="56" customWidth="1"/>
  </cols>
  <sheetData>
    <row r="1" spans="1:11" ht="12.75">
      <c r="A1" s="158" t="s">
        <v>335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ht="12.75">
      <c r="A2" s="53" t="s">
        <v>273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3" t="s">
        <v>294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6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3:12" ht="9.75" customHeight="1">
      <c r="C6" s="58" t="s">
        <v>86</v>
      </c>
      <c r="D6" s="55"/>
      <c r="E6" s="58"/>
      <c r="F6" s="59"/>
      <c r="G6" s="58" t="s">
        <v>108</v>
      </c>
      <c r="H6" s="55"/>
      <c r="I6" s="58"/>
      <c r="J6" s="59"/>
      <c r="K6" s="58" t="s">
        <v>88</v>
      </c>
      <c r="L6" s="55"/>
    </row>
    <row r="7" spans="3:12" ht="9.75" customHeight="1">
      <c r="C7" s="60" t="s">
        <v>101</v>
      </c>
      <c r="D7" s="60" t="s">
        <v>102</v>
      </c>
      <c r="E7" s="60" t="s">
        <v>91</v>
      </c>
      <c r="F7" s="59"/>
      <c r="G7" s="60" t="s">
        <v>101</v>
      </c>
      <c r="H7" s="60" t="s">
        <v>102</v>
      </c>
      <c r="I7" s="60" t="s">
        <v>91</v>
      </c>
      <c r="J7" s="59"/>
      <c r="K7" s="58" t="s">
        <v>91</v>
      </c>
      <c r="L7" s="55"/>
    </row>
    <row r="8" spans="1:12" ht="6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ht="12.75" customHeight="1"/>
    <row r="10" spans="1:2" ht="12.75" customHeight="1">
      <c r="A10" s="56" t="s">
        <v>109</v>
      </c>
      <c r="B10" s="62"/>
    </row>
    <row r="11" spans="1:20" ht="12.75" customHeight="1">
      <c r="A11" s="62"/>
      <c r="B11" s="63" t="s">
        <v>110</v>
      </c>
      <c r="C11" s="62">
        <v>95</v>
      </c>
      <c r="D11" s="62">
        <v>117</v>
      </c>
      <c r="E11" s="56">
        <f>SUM(C11:D11)</f>
        <v>212</v>
      </c>
      <c r="G11" s="93">
        <v>445</v>
      </c>
      <c r="H11" s="93">
        <v>450</v>
      </c>
      <c r="I11" s="56">
        <f>SUM(G11:H11)</f>
        <v>895</v>
      </c>
      <c r="K11" s="56">
        <f>SUM(E11,I11)</f>
        <v>1107</v>
      </c>
      <c r="N11" s="93"/>
      <c r="O11" s="93"/>
      <c r="P11" s="93"/>
      <c r="Q11" s="93"/>
      <c r="R11" s="93"/>
      <c r="S11" s="93"/>
      <c r="T11" s="93"/>
    </row>
    <row r="12" spans="1:20" ht="12.75" customHeight="1">
      <c r="A12" s="61"/>
      <c r="B12" s="61"/>
      <c r="C12" s="132"/>
      <c r="D12" s="132"/>
      <c r="E12" s="61"/>
      <c r="F12" s="61"/>
      <c r="G12" s="132"/>
      <c r="H12" s="132"/>
      <c r="I12" s="61"/>
      <c r="J12" s="61"/>
      <c r="K12" s="61"/>
      <c r="L12" s="61"/>
      <c r="N12" s="93"/>
      <c r="O12" s="93"/>
      <c r="P12" s="93"/>
      <c r="Q12" s="93"/>
      <c r="R12" s="93"/>
      <c r="S12" s="93"/>
      <c r="T12" s="93"/>
    </row>
    <row r="13" spans="14:20" ht="12.75">
      <c r="N13" s="93"/>
      <c r="O13" s="93"/>
      <c r="P13" s="93"/>
      <c r="Q13" s="93"/>
      <c r="R13" s="93"/>
      <c r="S13" s="93"/>
      <c r="T13" s="93"/>
    </row>
    <row r="14" spans="14:20" ht="12.75">
      <c r="N14" s="93"/>
      <c r="O14" s="93"/>
      <c r="P14" s="93"/>
      <c r="Q14" s="93"/>
      <c r="R14" s="93"/>
      <c r="S14" s="93"/>
      <c r="T14" s="93"/>
    </row>
    <row r="15" spans="1:20" ht="12.75">
      <c r="A15" s="158" t="s">
        <v>335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N15" s="93"/>
      <c r="O15" s="93"/>
      <c r="P15" s="93"/>
      <c r="Q15" s="93"/>
      <c r="R15" s="93"/>
      <c r="S15" s="93"/>
      <c r="T15" s="93"/>
    </row>
    <row r="16" spans="1:12" ht="12.75">
      <c r="A16" s="53" t="s">
        <v>274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2.75">
      <c r="A17" s="53" t="s">
        <v>294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9" spans="1:12" ht="6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3:12" ht="9" customHeight="1">
      <c r="C20" s="58" t="s">
        <v>86</v>
      </c>
      <c r="D20" s="55"/>
      <c r="E20" s="58"/>
      <c r="F20" s="59"/>
      <c r="G20" s="58" t="s">
        <v>108</v>
      </c>
      <c r="H20" s="55"/>
      <c r="I20" s="58"/>
      <c r="J20" s="59"/>
      <c r="K20" s="58" t="s">
        <v>88</v>
      </c>
      <c r="L20" s="55"/>
    </row>
    <row r="21" spans="3:12" ht="9" customHeight="1">
      <c r="C21" s="60" t="s">
        <v>101</v>
      </c>
      <c r="D21" s="60" t="s">
        <v>102</v>
      </c>
      <c r="E21" s="60" t="s">
        <v>91</v>
      </c>
      <c r="F21" s="59"/>
      <c r="G21" s="60" t="s">
        <v>101</v>
      </c>
      <c r="H21" s="60" t="s">
        <v>102</v>
      </c>
      <c r="I21" s="60" t="s">
        <v>91</v>
      </c>
      <c r="J21" s="59"/>
      <c r="K21" s="58" t="s">
        <v>91</v>
      </c>
      <c r="L21" s="55"/>
    </row>
    <row r="22" spans="1:12" ht="6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3:10" ht="12.75">
      <c r="C23" s="128"/>
      <c r="D23" s="128"/>
      <c r="E23" s="128"/>
      <c r="F23" s="128"/>
      <c r="G23" s="128"/>
      <c r="H23" s="128"/>
      <c r="I23" s="128"/>
      <c r="J23" s="128"/>
    </row>
    <row r="24" spans="1:21" ht="12.75">
      <c r="A24" s="56" t="s">
        <v>61</v>
      </c>
      <c r="C24" s="133">
        <v>15</v>
      </c>
      <c r="D24" s="133">
        <v>18</v>
      </c>
      <c r="E24" s="133">
        <f>SUM(C24:D24)</f>
        <v>33</v>
      </c>
      <c r="F24" s="128"/>
      <c r="G24" s="133">
        <v>12</v>
      </c>
      <c r="H24" s="133">
        <v>32</v>
      </c>
      <c r="I24" s="133">
        <f>SUM(G24:H24)</f>
        <v>44</v>
      </c>
      <c r="J24" s="128"/>
      <c r="K24" s="56">
        <f>SUM(E24,I24)</f>
        <v>77</v>
      </c>
      <c r="N24" s="1"/>
      <c r="O24" s="134"/>
      <c r="P24" s="134"/>
      <c r="Q24" s="134"/>
      <c r="R24" s="134"/>
      <c r="S24" s="134"/>
      <c r="T24" s="134"/>
      <c r="U24" s="134"/>
    </row>
    <row r="25" spans="1:21" ht="12.75">
      <c r="A25" s="56" t="s">
        <v>62</v>
      </c>
      <c r="C25" s="133">
        <v>21</v>
      </c>
      <c r="D25" s="133">
        <v>3</v>
      </c>
      <c r="E25" s="133">
        <f>SUM(C25:D25)</f>
        <v>24</v>
      </c>
      <c r="F25" s="128"/>
      <c r="G25" s="133">
        <v>29</v>
      </c>
      <c r="H25" s="133">
        <v>1</v>
      </c>
      <c r="I25" s="133">
        <f>SUM(G25:H25)</f>
        <v>30</v>
      </c>
      <c r="J25" s="128"/>
      <c r="K25" s="56">
        <f>SUM(E25,I25)</f>
        <v>54</v>
      </c>
      <c r="N25" s="1"/>
      <c r="O25" s="134"/>
      <c r="P25" s="134"/>
      <c r="Q25" s="134"/>
      <c r="R25" s="134"/>
      <c r="S25" s="134"/>
      <c r="T25" s="134"/>
      <c r="U25" s="134"/>
    </row>
    <row r="26" spans="1:21" ht="12.75">
      <c r="A26" s="56" t="s">
        <v>64</v>
      </c>
      <c r="C26" s="133">
        <v>14</v>
      </c>
      <c r="D26" s="133">
        <v>6</v>
      </c>
      <c r="E26" s="133">
        <f>SUM(C26:D26)</f>
        <v>20</v>
      </c>
      <c r="F26" s="128"/>
      <c r="G26" s="133">
        <v>28</v>
      </c>
      <c r="H26" s="133">
        <v>12</v>
      </c>
      <c r="I26" s="133">
        <f>SUM(G26:H26)</f>
        <v>40</v>
      </c>
      <c r="J26" s="128"/>
      <c r="K26" s="56">
        <f>SUM(E26,I26)</f>
        <v>60</v>
      </c>
      <c r="N26" s="1"/>
      <c r="O26" s="134"/>
      <c r="P26" s="134"/>
      <c r="Q26" s="134"/>
      <c r="R26" s="134"/>
      <c r="S26" s="134"/>
      <c r="T26" s="134"/>
      <c r="U26" s="134"/>
    </row>
    <row r="27" spans="1:21" ht="12.75">
      <c r="A27" s="56" t="s">
        <v>65</v>
      </c>
      <c r="C27" s="133">
        <v>108</v>
      </c>
      <c r="D27" s="133">
        <v>30</v>
      </c>
      <c r="E27" s="133">
        <f>SUM(C27:D27)</f>
        <v>138</v>
      </c>
      <c r="F27" s="128"/>
      <c r="G27" s="133">
        <v>143</v>
      </c>
      <c r="H27" s="133">
        <v>64</v>
      </c>
      <c r="I27" s="133">
        <f>SUM(G27:H27)</f>
        <v>207</v>
      </c>
      <c r="J27" s="128"/>
      <c r="K27" s="56">
        <f>SUM(E27,I27)</f>
        <v>345</v>
      </c>
      <c r="N27" s="1"/>
      <c r="O27" s="134"/>
      <c r="P27" s="134"/>
      <c r="Q27" s="134"/>
      <c r="R27" s="134"/>
      <c r="S27" s="134"/>
      <c r="T27" s="134"/>
      <c r="U27" s="134"/>
    </row>
    <row r="28" spans="1:21" ht="12.75">
      <c r="A28" s="56" t="s">
        <v>66</v>
      </c>
      <c r="C28" s="133">
        <v>21</v>
      </c>
      <c r="D28" s="133">
        <v>13</v>
      </c>
      <c r="E28" s="133">
        <f>SUM(C28:D28)</f>
        <v>34</v>
      </c>
      <c r="F28" s="128"/>
      <c r="G28" s="133">
        <v>19</v>
      </c>
      <c r="H28" s="133">
        <v>18</v>
      </c>
      <c r="I28" s="133">
        <f>SUM(G28:H28)</f>
        <v>37</v>
      </c>
      <c r="J28" s="128"/>
      <c r="K28" s="56">
        <f>SUM(E28,I28)</f>
        <v>71</v>
      </c>
      <c r="N28" s="1"/>
      <c r="O28" s="134"/>
      <c r="P28" s="134"/>
      <c r="Q28" s="134"/>
      <c r="R28" s="134"/>
      <c r="S28" s="134"/>
      <c r="T28" s="134"/>
      <c r="U28" s="134"/>
    </row>
    <row r="29" spans="1:12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ht="9" customHeight="1"/>
    <row r="31" spans="1:11" ht="12.75">
      <c r="A31" s="56" t="s">
        <v>98</v>
      </c>
      <c r="C31" s="56">
        <f>SUM(C24:C30)</f>
        <v>179</v>
      </c>
      <c r="D31" s="56">
        <f>SUM(D24:D30)</f>
        <v>70</v>
      </c>
      <c r="E31" s="56">
        <f>SUM(E24:E30)</f>
        <v>249</v>
      </c>
      <c r="G31" s="56">
        <f>SUM(G24:G30)</f>
        <v>231</v>
      </c>
      <c r="H31" s="56">
        <f>SUM(H24:H30)</f>
        <v>127</v>
      </c>
      <c r="I31" s="56">
        <f>SUM(I24:I30)</f>
        <v>358</v>
      </c>
      <c r="K31" s="56">
        <f>SUM(E31,I31)</f>
        <v>607</v>
      </c>
    </row>
    <row r="32" spans="1:12" ht="8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ht="12" customHeight="1"/>
    <row r="34" ht="10.5" customHeight="1">
      <c r="A34" s="64" t="s">
        <v>99</v>
      </c>
    </row>
    <row r="35" ht="10.5" customHeight="1">
      <c r="A35" s="59" t="s">
        <v>111</v>
      </c>
    </row>
  </sheetData>
  <mergeCells count="2">
    <mergeCell ref="A1:K1"/>
    <mergeCell ref="A15:K15"/>
  </mergeCells>
  <printOptions horizontalCentered="1"/>
  <pageMargins left="0.78740157480315" right="0.78740157480315" top="1" bottom="0.393700787401575" header="0.511811024" footer="0.511811024"/>
  <pageSetup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T59"/>
  <sheetViews>
    <sheetView tabSelected="1" zoomScale="75" zoomScaleNormal="75" workbookViewId="0" topLeftCell="A1">
      <selection activeCell="O11" sqref="O11"/>
    </sheetView>
  </sheetViews>
  <sheetFormatPr defaultColWidth="11.421875" defaultRowHeight="12.75"/>
  <cols>
    <col min="1" max="1" width="1.7109375" style="4" customWidth="1"/>
    <col min="2" max="2" width="46.421875" style="4" customWidth="1"/>
    <col min="3" max="5" width="6.7109375" style="4" customWidth="1"/>
    <col min="6" max="6" width="3.7109375" style="4" customWidth="1"/>
    <col min="7" max="8" width="6.7109375" style="4" customWidth="1"/>
    <col min="9" max="9" width="7.421875" style="4" customWidth="1"/>
    <col min="10" max="10" width="3.7109375" style="4" customWidth="1"/>
    <col min="11" max="11" width="7.421875" style="4" customWidth="1"/>
    <col min="12" max="12" width="0.85546875" style="4" customWidth="1"/>
    <col min="13" max="252" width="9.140625" style="4" customWidth="1"/>
    <col min="253" max="16384" width="11.421875" style="4" customWidth="1"/>
  </cols>
  <sheetData>
    <row r="1" spans="1:11" ht="12.75">
      <c r="A1" s="154" t="s">
        <v>335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12.75" customHeight="1">
      <c r="A2" s="2" t="s">
        <v>317</v>
      </c>
      <c r="B2" s="2"/>
      <c r="C2" s="2"/>
      <c r="D2" s="2"/>
      <c r="E2" s="2"/>
      <c r="F2" s="2"/>
      <c r="G2" s="2"/>
      <c r="H2" s="2"/>
      <c r="I2" s="2"/>
      <c r="J2" s="2"/>
      <c r="K2" s="2"/>
      <c r="L2" s="46"/>
    </row>
    <row r="3" spans="1:12" ht="12.75">
      <c r="A3" s="5" t="s">
        <v>294</v>
      </c>
      <c r="B3" s="2"/>
      <c r="C3" s="2"/>
      <c r="D3" s="2"/>
      <c r="E3" s="2"/>
      <c r="F3" s="2"/>
      <c r="G3" s="2"/>
      <c r="H3" s="2"/>
      <c r="I3" s="2"/>
      <c r="J3" s="2"/>
      <c r="K3" s="2"/>
      <c r="L3" s="46"/>
    </row>
    <row r="5" spans="1:12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3:12" s="9" customFormat="1" ht="11.25" customHeight="1">
      <c r="C6" s="8" t="s">
        <v>86</v>
      </c>
      <c r="D6" s="8"/>
      <c r="E6" s="8"/>
      <c r="G6" s="8" t="s">
        <v>87</v>
      </c>
      <c r="H6" s="8"/>
      <c r="I6" s="8"/>
      <c r="K6" s="8" t="s">
        <v>104</v>
      </c>
      <c r="L6" s="8"/>
    </row>
    <row r="7" spans="3:12" s="9" customFormat="1" ht="10.5" customHeight="1">
      <c r="C7" s="11" t="s">
        <v>101</v>
      </c>
      <c r="D7" s="10" t="s">
        <v>102</v>
      </c>
      <c r="E7" s="11" t="s">
        <v>91</v>
      </c>
      <c r="G7" s="11" t="s">
        <v>101</v>
      </c>
      <c r="H7" s="10" t="s">
        <v>102</v>
      </c>
      <c r="I7" s="11" t="s">
        <v>91</v>
      </c>
      <c r="J7" s="47"/>
      <c r="K7" s="8" t="s">
        <v>105</v>
      </c>
      <c r="L7" s="8"/>
    </row>
    <row r="8" spans="1:12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2" customHeight="1">
      <c r="A10" s="48" t="s">
        <v>252</v>
      </c>
      <c r="B10" s="48"/>
      <c r="C10" s="48">
        <f>SUM(C11)</f>
        <v>120</v>
      </c>
      <c r="D10" s="48">
        <f>SUM(D11)</f>
        <v>18</v>
      </c>
      <c r="E10" s="48">
        <f>SUM(E11)</f>
        <v>138</v>
      </c>
      <c r="F10" s="48"/>
      <c r="G10" s="48">
        <f>SUM(G11)</f>
        <v>8</v>
      </c>
      <c r="H10" s="48">
        <f>SUM(H11)</f>
        <v>2</v>
      </c>
      <c r="I10" s="48">
        <f>SUM(I11)</f>
        <v>10</v>
      </c>
      <c r="J10" s="48"/>
      <c r="K10" s="48">
        <f>SUM(K11)</f>
        <v>148</v>
      </c>
      <c r="L10" s="48"/>
    </row>
    <row r="11" spans="1:12" ht="12" customHeight="1">
      <c r="A11" s="48" t="s">
        <v>71</v>
      </c>
      <c r="B11" s="48"/>
      <c r="C11" s="48">
        <f>SUM(C13)</f>
        <v>120</v>
      </c>
      <c r="D11" s="48">
        <f aca="true" t="shared" si="0" ref="D11:K11">SUM(D13)</f>
        <v>18</v>
      </c>
      <c r="E11" s="48">
        <f t="shared" si="0"/>
        <v>138</v>
      </c>
      <c r="F11" s="48"/>
      <c r="G11" s="48">
        <f t="shared" si="0"/>
        <v>8</v>
      </c>
      <c r="H11" s="48">
        <f t="shared" si="0"/>
        <v>2</v>
      </c>
      <c r="I11" s="48">
        <f t="shared" si="0"/>
        <v>10</v>
      </c>
      <c r="J11" s="48"/>
      <c r="K11" s="48">
        <f t="shared" si="0"/>
        <v>148</v>
      </c>
      <c r="L11" s="48"/>
    </row>
    <row r="12" spans="1:12" ht="12" customHeight="1">
      <c r="A12" s="48"/>
      <c r="B12" s="48" t="s">
        <v>106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2" customHeight="1">
      <c r="A13" s="48"/>
      <c r="B13" s="48" t="s">
        <v>254</v>
      </c>
      <c r="C13" s="48">
        <v>120</v>
      </c>
      <c r="D13" s="48">
        <v>18</v>
      </c>
      <c r="E13" s="48">
        <f>SUM(C13:D13)</f>
        <v>138</v>
      </c>
      <c r="F13" s="48"/>
      <c r="G13" s="48">
        <v>8</v>
      </c>
      <c r="H13" s="48">
        <v>2</v>
      </c>
      <c r="I13" s="48">
        <f>SUM(G13:H13)</f>
        <v>10</v>
      </c>
      <c r="J13" s="48"/>
      <c r="K13" s="48">
        <f>SUM(E13,I13)</f>
        <v>148</v>
      </c>
      <c r="L13" s="48"/>
    </row>
    <row r="14" spans="1:12" ht="12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" customHeight="1">
      <c r="A15" s="49" t="s">
        <v>107</v>
      </c>
      <c r="C15" s="50">
        <f>SUM(C16,C22,C27,C30,C33,C36,C44,C47)</f>
        <v>1061</v>
      </c>
      <c r="D15" s="50">
        <f>SUM(D16,D22,D27,D30,D33,D36,D44,D47)</f>
        <v>683</v>
      </c>
      <c r="E15" s="50">
        <f>SUM(E16,E22,E27,E30,E33,E36,E44,E47)</f>
        <v>1744</v>
      </c>
      <c r="F15" s="50"/>
      <c r="G15" s="50">
        <f>SUM(G16,G22,G27,G30,G33,G36,G44,G47)</f>
        <v>2147</v>
      </c>
      <c r="H15" s="50">
        <f>SUM(H16,H22,H27,H30,H33,H36,H44,H47)</f>
        <v>2081</v>
      </c>
      <c r="I15" s="50">
        <f>SUM(I16,I22,I27,I30,I33,I36,I44,I47)</f>
        <v>4228</v>
      </c>
      <c r="K15" s="50">
        <f aca="true" t="shared" si="1" ref="K15:K20">E15+I15</f>
        <v>5972</v>
      </c>
      <c r="L15" s="50"/>
      <c r="M15" s="48"/>
    </row>
    <row r="16" spans="1:19" ht="12" customHeight="1">
      <c r="A16" s="142" t="s">
        <v>14</v>
      </c>
      <c r="C16" s="19">
        <f>SUM(C17:C20)</f>
        <v>290</v>
      </c>
      <c r="D16" s="19">
        <f>SUM(D17:D20)</f>
        <v>156</v>
      </c>
      <c r="E16" s="19">
        <f>C16+D16</f>
        <v>446</v>
      </c>
      <c r="F16" s="19"/>
      <c r="G16" s="19">
        <f>SUM(G17:G20)</f>
        <v>416</v>
      </c>
      <c r="H16" s="19">
        <f>SUM(H17:H20)</f>
        <v>319</v>
      </c>
      <c r="I16" s="19">
        <f>G16+H16</f>
        <v>735</v>
      </c>
      <c r="K16" s="50">
        <f t="shared" si="1"/>
        <v>1181</v>
      </c>
      <c r="L16" s="19"/>
      <c r="M16" s="139"/>
      <c r="N16" s="139"/>
      <c r="O16" s="139"/>
      <c r="P16" s="139"/>
      <c r="Q16" s="139"/>
      <c r="R16" s="139"/>
      <c r="S16" s="139"/>
    </row>
    <row r="17" spans="2:20" ht="12" customHeight="1">
      <c r="B17" s="1" t="s">
        <v>15</v>
      </c>
      <c r="C17" s="139">
        <v>104</v>
      </c>
      <c r="D17" s="139">
        <v>48</v>
      </c>
      <c r="E17" s="139">
        <v>152</v>
      </c>
      <c r="F17" s="1"/>
      <c r="G17" s="139">
        <v>179</v>
      </c>
      <c r="H17" s="139">
        <v>163</v>
      </c>
      <c r="I17" s="139">
        <v>342</v>
      </c>
      <c r="K17" s="50">
        <f t="shared" si="1"/>
        <v>494</v>
      </c>
      <c r="L17" s="19"/>
      <c r="M17" s="139"/>
      <c r="N17" s="139"/>
      <c r="O17" s="139"/>
      <c r="P17" s="139"/>
      <c r="Q17" s="139"/>
      <c r="R17" s="139"/>
      <c r="S17" s="139"/>
      <c r="T17" s="139"/>
    </row>
    <row r="18" spans="2:20" ht="12" customHeight="1">
      <c r="B18" s="1" t="s">
        <v>16</v>
      </c>
      <c r="C18" s="139">
        <v>107</v>
      </c>
      <c r="D18" s="139">
        <v>32</v>
      </c>
      <c r="E18" s="139">
        <v>139</v>
      </c>
      <c r="F18" s="1"/>
      <c r="G18" s="139">
        <v>150</v>
      </c>
      <c r="H18" s="139">
        <v>65</v>
      </c>
      <c r="I18" s="139">
        <v>215</v>
      </c>
      <c r="J18" s="19"/>
      <c r="K18" s="50">
        <f t="shared" si="1"/>
        <v>354</v>
      </c>
      <c r="L18" s="19"/>
      <c r="M18" s="139"/>
      <c r="N18" s="139"/>
      <c r="O18" s="139"/>
      <c r="P18" s="139"/>
      <c r="Q18" s="139"/>
      <c r="R18" s="139"/>
      <c r="S18" s="139"/>
      <c r="T18" s="139"/>
    </row>
    <row r="19" spans="2:20" ht="12" customHeight="1">
      <c r="B19" s="1" t="s">
        <v>17</v>
      </c>
      <c r="C19" s="139">
        <v>37</v>
      </c>
      <c r="D19" s="139">
        <v>43</v>
      </c>
      <c r="E19" s="139">
        <v>80</v>
      </c>
      <c r="F19" s="1"/>
      <c r="G19" s="139">
        <v>42</v>
      </c>
      <c r="H19" s="139">
        <v>55</v>
      </c>
      <c r="I19" s="139">
        <v>97</v>
      </c>
      <c r="J19" s="19"/>
      <c r="K19" s="50">
        <f t="shared" si="1"/>
        <v>177</v>
      </c>
      <c r="L19" s="19"/>
      <c r="M19" s="139"/>
      <c r="N19" s="139"/>
      <c r="O19" s="139"/>
      <c r="P19" s="139"/>
      <c r="Q19" s="139"/>
      <c r="R19" s="139"/>
      <c r="S19" s="139"/>
      <c r="T19" s="139"/>
    </row>
    <row r="20" spans="2:20" ht="12" customHeight="1">
      <c r="B20" s="1" t="s">
        <v>18</v>
      </c>
      <c r="C20" s="139">
        <v>42</v>
      </c>
      <c r="D20" s="139">
        <v>33</v>
      </c>
      <c r="E20" s="139">
        <v>75</v>
      </c>
      <c r="F20" s="1"/>
      <c r="G20" s="139">
        <v>45</v>
      </c>
      <c r="H20" s="139">
        <v>36</v>
      </c>
      <c r="I20" s="139">
        <v>81</v>
      </c>
      <c r="J20" s="19"/>
      <c r="K20" s="50">
        <f t="shared" si="1"/>
        <v>156</v>
      </c>
      <c r="L20" s="19"/>
      <c r="M20" s="139"/>
      <c r="N20" s="139"/>
      <c r="O20" s="139"/>
      <c r="P20" s="139"/>
      <c r="Q20" s="139"/>
      <c r="R20" s="139"/>
      <c r="S20" s="139"/>
      <c r="T20" s="139"/>
    </row>
    <row r="21" spans="3:12" ht="12" customHeight="1">
      <c r="C21" s="19"/>
      <c r="D21" s="19"/>
      <c r="E21" s="19"/>
      <c r="F21" s="19"/>
      <c r="G21" s="19"/>
      <c r="H21" s="19"/>
      <c r="I21" s="19"/>
      <c r="K21" s="19"/>
      <c r="L21" s="19"/>
    </row>
    <row r="22" spans="1:13" ht="12" customHeight="1">
      <c r="A22" s="142" t="s">
        <v>25</v>
      </c>
      <c r="C22" s="19">
        <f>SUM(C23:C25)</f>
        <v>171</v>
      </c>
      <c r="D22" s="19">
        <f>SUM(D23:D25)</f>
        <v>87</v>
      </c>
      <c r="E22" s="19">
        <f>SUM(C22:D22)</f>
        <v>258</v>
      </c>
      <c r="F22" s="19"/>
      <c r="G22" s="19">
        <f>SUM(G23:G25)</f>
        <v>446</v>
      </c>
      <c r="H22" s="19">
        <f>SUM(H23:H25)</f>
        <v>270</v>
      </c>
      <c r="I22" s="19">
        <f>G22+H22</f>
        <v>716</v>
      </c>
      <c r="K22" s="50">
        <f>E22+I22</f>
        <v>974</v>
      </c>
      <c r="L22" s="19"/>
      <c r="M22" s="21"/>
    </row>
    <row r="23" spans="2:20" ht="12" customHeight="1">
      <c r="B23" s="21" t="s">
        <v>26</v>
      </c>
      <c r="C23" s="139">
        <v>87</v>
      </c>
      <c r="D23" s="139">
        <v>43</v>
      </c>
      <c r="E23" s="139">
        <v>130</v>
      </c>
      <c r="F23" s="139"/>
      <c r="G23" s="139">
        <v>156</v>
      </c>
      <c r="H23" s="139">
        <v>94</v>
      </c>
      <c r="I23" s="139">
        <v>250</v>
      </c>
      <c r="J23" s="19"/>
      <c r="K23" s="50">
        <f>E23+I23</f>
        <v>380</v>
      </c>
      <c r="L23" s="19"/>
      <c r="M23" s="139"/>
      <c r="N23" s="139"/>
      <c r="O23" s="139"/>
      <c r="P23" s="139"/>
      <c r="Q23" s="139"/>
      <c r="R23" s="139"/>
      <c r="S23" s="139"/>
      <c r="T23" s="139"/>
    </row>
    <row r="24" spans="2:20" ht="12" customHeight="1">
      <c r="B24" s="21" t="s">
        <v>27</v>
      </c>
      <c r="C24" s="139">
        <v>70</v>
      </c>
      <c r="D24" s="139">
        <v>44</v>
      </c>
      <c r="E24" s="139">
        <v>114</v>
      </c>
      <c r="F24" s="139"/>
      <c r="G24" s="139">
        <v>260</v>
      </c>
      <c r="H24" s="139">
        <v>167</v>
      </c>
      <c r="I24" s="139">
        <v>427</v>
      </c>
      <c r="J24" s="19"/>
      <c r="K24" s="50">
        <f>E24+I24</f>
        <v>541</v>
      </c>
      <c r="L24" s="19"/>
      <c r="M24" s="139"/>
      <c r="N24" s="139"/>
      <c r="O24" s="139"/>
      <c r="P24" s="139"/>
      <c r="Q24" s="139"/>
      <c r="R24" s="139"/>
      <c r="S24" s="139"/>
      <c r="T24" s="139"/>
    </row>
    <row r="25" spans="2:20" ht="12" customHeight="1">
      <c r="B25" s="21" t="s">
        <v>28</v>
      </c>
      <c r="C25" s="139">
        <v>14</v>
      </c>
      <c r="D25" s="139">
        <v>0</v>
      </c>
      <c r="E25" s="139">
        <v>14</v>
      </c>
      <c r="F25" s="139"/>
      <c r="G25" s="139">
        <v>30</v>
      </c>
      <c r="H25" s="139">
        <v>9</v>
      </c>
      <c r="I25" s="139">
        <v>39</v>
      </c>
      <c r="J25" s="19"/>
      <c r="K25" s="50">
        <f>E25+I25</f>
        <v>53</v>
      </c>
      <c r="L25" s="19"/>
      <c r="M25" s="139"/>
      <c r="N25" s="139"/>
      <c r="O25" s="139"/>
      <c r="P25" s="139"/>
      <c r="Q25" s="139"/>
      <c r="R25" s="139"/>
      <c r="S25" s="139"/>
      <c r="T25" s="139"/>
    </row>
    <row r="26" spans="3:12" ht="12" customHeight="1">
      <c r="C26" s="19"/>
      <c r="D26" s="19"/>
      <c r="E26" s="19"/>
      <c r="F26" s="19"/>
      <c r="G26" s="19"/>
      <c r="H26" s="19"/>
      <c r="I26" s="19"/>
      <c r="K26" s="19"/>
      <c r="L26" s="19"/>
    </row>
    <row r="27" spans="1:13" ht="12" customHeight="1">
      <c r="A27" s="142" t="s">
        <v>29</v>
      </c>
      <c r="C27" s="19">
        <f>SUM(C28)</f>
        <v>194</v>
      </c>
      <c r="D27" s="19">
        <f>SUM(D28)</f>
        <v>99</v>
      </c>
      <c r="E27" s="19">
        <f>SUM(E28)</f>
        <v>293</v>
      </c>
      <c r="F27" s="19"/>
      <c r="G27" s="19">
        <f>SUM(G28)</f>
        <v>515</v>
      </c>
      <c r="H27" s="19">
        <f>SUM(H28)</f>
        <v>354</v>
      </c>
      <c r="I27" s="19">
        <f>G27+H27</f>
        <v>869</v>
      </c>
      <c r="K27" s="50">
        <f>E27+I27</f>
        <v>1162</v>
      </c>
      <c r="L27" s="19"/>
      <c r="M27" s="21"/>
    </row>
    <row r="28" spans="2:13" ht="12" customHeight="1">
      <c r="B28" s="21" t="s">
        <v>30</v>
      </c>
      <c r="C28" s="139">
        <v>194</v>
      </c>
      <c r="D28" s="139">
        <v>99</v>
      </c>
      <c r="E28" s="139">
        <v>293</v>
      </c>
      <c r="F28" s="139"/>
      <c r="G28" s="139">
        <v>515</v>
      </c>
      <c r="H28" s="139">
        <v>354</v>
      </c>
      <c r="I28" s="139">
        <v>869</v>
      </c>
      <c r="J28" s="21"/>
      <c r="K28" s="50">
        <f>E28+I28</f>
        <v>1162</v>
      </c>
      <c r="L28" s="19"/>
      <c r="M28" s="21"/>
    </row>
    <row r="29" spans="3:12" ht="12" customHeight="1">
      <c r="C29" s="19"/>
      <c r="D29" s="19"/>
      <c r="E29" s="19"/>
      <c r="F29" s="19"/>
      <c r="G29" s="19"/>
      <c r="H29" s="19"/>
      <c r="I29" s="19"/>
      <c r="K29" s="19"/>
      <c r="L29" s="19"/>
    </row>
    <row r="30" spans="1:13" ht="12" customHeight="1">
      <c r="A30" s="142" t="s">
        <v>31</v>
      </c>
      <c r="C30" s="19">
        <f>SUM(C31)</f>
        <v>46</v>
      </c>
      <c r="D30" s="19">
        <f>SUM(D31)</f>
        <v>17</v>
      </c>
      <c r="E30" s="19">
        <f>C30+D30</f>
        <v>63</v>
      </c>
      <c r="F30" s="19"/>
      <c r="G30" s="19">
        <f>SUM(G31)</f>
        <v>122</v>
      </c>
      <c r="H30" s="19">
        <f>SUM(H31)</f>
        <v>48</v>
      </c>
      <c r="I30" s="19">
        <f>SUM(G30:H30)</f>
        <v>170</v>
      </c>
      <c r="K30" s="50">
        <f>E30+I30</f>
        <v>233</v>
      </c>
      <c r="L30" s="19"/>
      <c r="M30" s="21"/>
    </row>
    <row r="31" spans="2:13" ht="12" customHeight="1">
      <c r="B31" s="21" t="s">
        <v>32</v>
      </c>
      <c r="C31" s="139">
        <v>46</v>
      </c>
      <c r="D31" s="139">
        <v>17</v>
      </c>
      <c r="E31" s="139">
        <v>63</v>
      </c>
      <c r="F31" s="139"/>
      <c r="G31" s="139">
        <v>122</v>
      </c>
      <c r="H31" s="139">
        <v>48</v>
      </c>
      <c r="I31" s="139">
        <v>170</v>
      </c>
      <c r="J31" s="19"/>
      <c r="K31" s="50">
        <f>E31+I31</f>
        <v>233</v>
      </c>
      <c r="L31" s="19"/>
      <c r="M31" s="21"/>
    </row>
    <row r="32" spans="3:12" ht="12" customHeight="1">
      <c r="C32" s="19"/>
      <c r="D32" s="19"/>
      <c r="E32" s="19"/>
      <c r="F32" s="19"/>
      <c r="G32" s="19"/>
      <c r="H32" s="19"/>
      <c r="I32" s="19"/>
      <c r="K32" s="50"/>
      <c r="L32" s="19"/>
    </row>
    <row r="33" spans="1:13" ht="12" customHeight="1">
      <c r="A33" s="142" t="s">
        <v>33</v>
      </c>
      <c r="C33" s="19">
        <f>SUM(C34)</f>
        <v>0</v>
      </c>
      <c r="D33" s="19">
        <f>SUM(D34)</f>
        <v>3</v>
      </c>
      <c r="E33" s="19">
        <f>SUM(E34)</f>
        <v>3</v>
      </c>
      <c r="F33" s="19"/>
      <c r="G33" s="19">
        <f>SUM(G34)</f>
        <v>21</v>
      </c>
      <c r="H33" s="19">
        <f>SUM(H34)</f>
        <v>380</v>
      </c>
      <c r="I33" s="19">
        <f>SUM(G33:H33)</f>
        <v>401</v>
      </c>
      <c r="K33" s="50">
        <f>E33+I33</f>
        <v>404</v>
      </c>
      <c r="L33" s="19"/>
      <c r="M33" s="21"/>
    </row>
    <row r="34" spans="2:13" ht="12" customHeight="1">
      <c r="B34" s="21" t="s">
        <v>34</v>
      </c>
      <c r="C34" s="139">
        <v>0</v>
      </c>
      <c r="D34" s="141">
        <v>3</v>
      </c>
      <c r="E34" s="139">
        <v>3</v>
      </c>
      <c r="F34" s="139"/>
      <c r="G34" s="139">
        <v>21</v>
      </c>
      <c r="H34" s="139">
        <v>380</v>
      </c>
      <c r="I34" s="139">
        <v>401</v>
      </c>
      <c r="J34" s="19"/>
      <c r="K34" s="50">
        <f>E34+I34</f>
        <v>404</v>
      </c>
      <c r="L34" s="19"/>
      <c r="M34" s="21"/>
    </row>
    <row r="35" spans="3:12" ht="12" customHeight="1">
      <c r="C35" s="19"/>
      <c r="D35" s="19"/>
      <c r="E35" s="19"/>
      <c r="F35" s="19"/>
      <c r="G35" s="19"/>
      <c r="H35" s="19"/>
      <c r="I35" s="19"/>
      <c r="K35" s="50"/>
      <c r="L35" s="19"/>
    </row>
    <row r="36" spans="1:13" ht="12" customHeight="1">
      <c r="A36" s="142" t="s">
        <v>36</v>
      </c>
      <c r="C36" s="19">
        <f>SUM(C37:C42)</f>
        <v>172</v>
      </c>
      <c r="D36" s="19">
        <f>SUM(D37:D42)</f>
        <v>166</v>
      </c>
      <c r="E36" s="19">
        <f>SUM(E37:E42)</f>
        <v>338</v>
      </c>
      <c r="F36" s="19"/>
      <c r="G36" s="19">
        <f>SUM(G37:G42)</f>
        <v>295</v>
      </c>
      <c r="H36" s="19">
        <f>SUM(H37:H42)</f>
        <v>367</v>
      </c>
      <c r="I36" s="19">
        <f>SUM(I37:I42)</f>
        <v>662</v>
      </c>
      <c r="K36" s="50">
        <f aca="true" t="shared" si="2" ref="K36:K42">E36+I36</f>
        <v>1000</v>
      </c>
      <c r="L36" s="19"/>
      <c r="M36" s="21"/>
    </row>
    <row r="37" spans="2:20" ht="12" customHeight="1">
      <c r="B37" s="1" t="s">
        <v>40</v>
      </c>
      <c r="C37" s="139">
        <v>45</v>
      </c>
      <c r="D37" s="139">
        <v>12</v>
      </c>
      <c r="E37" s="139">
        <v>57</v>
      </c>
      <c r="F37" s="139"/>
      <c r="G37" s="139">
        <v>88</v>
      </c>
      <c r="H37" s="139">
        <v>47</v>
      </c>
      <c r="I37" s="139">
        <v>135</v>
      </c>
      <c r="K37" s="50">
        <f t="shared" si="2"/>
        <v>192</v>
      </c>
      <c r="M37" s="139"/>
      <c r="N37" s="139"/>
      <c r="O37" s="139"/>
      <c r="P37" s="139"/>
      <c r="Q37" s="139"/>
      <c r="R37" s="139"/>
      <c r="S37" s="139"/>
      <c r="T37" s="139"/>
    </row>
    <row r="38" spans="2:20" ht="12" customHeight="1">
      <c r="B38" s="1" t="s">
        <v>37</v>
      </c>
      <c r="C38" s="139">
        <v>20</v>
      </c>
      <c r="D38" s="139">
        <v>6</v>
      </c>
      <c r="E38" s="139">
        <v>26</v>
      </c>
      <c r="F38" s="139"/>
      <c r="G38" s="139">
        <v>35</v>
      </c>
      <c r="H38" s="139">
        <v>20</v>
      </c>
      <c r="I38" s="139">
        <v>55</v>
      </c>
      <c r="J38" s="19"/>
      <c r="K38" s="50">
        <f t="shared" si="2"/>
        <v>81</v>
      </c>
      <c r="L38" s="19"/>
      <c r="M38" s="139"/>
      <c r="N38" s="139"/>
      <c r="O38" s="139"/>
      <c r="P38" s="139"/>
      <c r="Q38" s="139"/>
      <c r="R38" s="139"/>
      <c r="S38" s="139"/>
      <c r="T38" s="139"/>
    </row>
    <row r="39" spans="2:20" ht="12" customHeight="1">
      <c r="B39" s="1" t="s">
        <v>41</v>
      </c>
      <c r="C39" s="139">
        <v>37</v>
      </c>
      <c r="D39" s="139">
        <v>28</v>
      </c>
      <c r="E39" s="139">
        <v>65</v>
      </c>
      <c r="F39" s="139"/>
      <c r="G39" s="139">
        <v>47</v>
      </c>
      <c r="H39" s="139">
        <v>47</v>
      </c>
      <c r="I39" s="139">
        <v>94</v>
      </c>
      <c r="J39" s="19"/>
      <c r="K39" s="50">
        <f t="shared" si="2"/>
        <v>159</v>
      </c>
      <c r="L39" s="19"/>
      <c r="M39" s="139"/>
      <c r="N39" s="139"/>
      <c r="O39" s="139"/>
      <c r="P39" s="139"/>
      <c r="Q39" s="139"/>
      <c r="R39" s="139"/>
      <c r="S39" s="139"/>
      <c r="T39" s="139"/>
    </row>
    <row r="40" spans="2:20" ht="12" customHeight="1">
      <c r="B40" s="1" t="s">
        <v>283</v>
      </c>
      <c r="C40" s="139">
        <v>2</v>
      </c>
      <c r="D40" s="139">
        <v>7</v>
      </c>
      <c r="E40" s="139">
        <v>9</v>
      </c>
      <c r="F40" s="139"/>
      <c r="G40" s="139">
        <v>3</v>
      </c>
      <c r="H40" s="139">
        <v>22</v>
      </c>
      <c r="I40" s="139">
        <v>25</v>
      </c>
      <c r="J40" s="19"/>
      <c r="K40" s="50">
        <f t="shared" si="2"/>
        <v>34</v>
      </c>
      <c r="L40" s="19"/>
      <c r="M40" s="139"/>
      <c r="N40" s="139"/>
      <c r="O40" s="139"/>
      <c r="P40" s="139"/>
      <c r="Q40" s="139"/>
      <c r="R40" s="139"/>
      <c r="S40" s="139"/>
      <c r="T40" s="139"/>
    </row>
    <row r="41" spans="2:20" ht="12" customHeight="1">
      <c r="B41" s="1" t="s">
        <v>42</v>
      </c>
      <c r="C41" s="139">
        <v>39</v>
      </c>
      <c r="D41" s="139">
        <v>69</v>
      </c>
      <c r="E41" s="139">
        <v>108</v>
      </c>
      <c r="F41" s="139"/>
      <c r="G41" s="139">
        <v>99</v>
      </c>
      <c r="H41" s="139">
        <v>119</v>
      </c>
      <c r="I41" s="139">
        <v>218</v>
      </c>
      <c r="J41" s="19"/>
      <c r="K41" s="50">
        <f t="shared" si="2"/>
        <v>326</v>
      </c>
      <c r="L41" s="19"/>
      <c r="M41" s="139"/>
      <c r="N41" s="139"/>
      <c r="O41" s="139"/>
      <c r="P41" s="139"/>
      <c r="Q41" s="139"/>
      <c r="R41" s="139"/>
      <c r="S41" s="139"/>
      <c r="T41" s="139"/>
    </row>
    <row r="42" spans="2:20" ht="12" customHeight="1">
      <c r="B42" s="1" t="s">
        <v>45</v>
      </c>
      <c r="C42" s="139">
        <v>29</v>
      </c>
      <c r="D42" s="139">
        <v>44</v>
      </c>
      <c r="E42" s="139">
        <v>73</v>
      </c>
      <c r="F42" s="139"/>
      <c r="G42" s="139">
        <v>23</v>
      </c>
      <c r="H42" s="139">
        <v>112</v>
      </c>
      <c r="I42" s="139">
        <v>135</v>
      </c>
      <c r="J42" s="19"/>
      <c r="K42" s="50">
        <f t="shared" si="2"/>
        <v>208</v>
      </c>
      <c r="L42" s="19"/>
      <c r="M42" s="139"/>
      <c r="N42" s="139"/>
      <c r="O42" s="139"/>
      <c r="P42" s="139"/>
      <c r="Q42" s="139"/>
      <c r="R42" s="139"/>
      <c r="S42" s="139"/>
      <c r="T42" s="139"/>
    </row>
    <row r="43" spans="3:12" ht="12" customHeight="1">
      <c r="C43" s="19"/>
      <c r="D43" s="19"/>
      <c r="E43" s="19"/>
      <c r="F43" s="19"/>
      <c r="G43" s="19"/>
      <c r="H43" s="19"/>
      <c r="I43" s="19"/>
      <c r="K43" s="50"/>
      <c r="L43" s="19"/>
    </row>
    <row r="44" spans="1:13" ht="12" customHeight="1">
      <c r="A44" s="21" t="s">
        <v>73</v>
      </c>
      <c r="C44" s="19">
        <f>SUM(C45)</f>
        <v>92</v>
      </c>
      <c r="D44" s="19">
        <f>SUM(D45)</f>
        <v>114</v>
      </c>
      <c r="E44" s="19">
        <f>SUM(C44:D44)</f>
        <v>206</v>
      </c>
      <c r="F44" s="19"/>
      <c r="G44" s="19">
        <f>SUM(G45)</f>
        <v>196</v>
      </c>
      <c r="H44" s="19">
        <f>SUM(H45)</f>
        <v>281</v>
      </c>
      <c r="I44" s="19">
        <f>SUM(G44:H44)</f>
        <v>477</v>
      </c>
      <c r="K44" s="50">
        <f>E44+I44</f>
        <v>683</v>
      </c>
      <c r="L44" s="19"/>
      <c r="M44" s="21"/>
    </row>
    <row r="45" spans="2:13" ht="12" customHeight="1">
      <c r="B45" s="21" t="s">
        <v>74</v>
      </c>
      <c r="C45" s="139">
        <v>92</v>
      </c>
      <c r="D45" s="139">
        <v>114</v>
      </c>
      <c r="E45" s="139">
        <v>206</v>
      </c>
      <c r="F45" s="139"/>
      <c r="G45" s="139">
        <v>196</v>
      </c>
      <c r="H45" s="139">
        <v>281</v>
      </c>
      <c r="I45" s="139">
        <v>477</v>
      </c>
      <c r="J45" s="19"/>
      <c r="K45" s="50">
        <f>E45+I45</f>
        <v>683</v>
      </c>
      <c r="L45" s="19"/>
      <c r="M45" s="21"/>
    </row>
    <row r="46" spans="2:13" ht="12" customHeight="1">
      <c r="B46" s="21"/>
      <c r="C46" s="1"/>
      <c r="D46" s="1"/>
      <c r="E46" s="1"/>
      <c r="F46" s="1"/>
      <c r="G46" s="1"/>
      <c r="H46" s="1"/>
      <c r="I46" s="1"/>
      <c r="J46" s="19"/>
      <c r="K46" s="50"/>
      <c r="L46" s="19"/>
      <c r="M46" s="21"/>
    </row>
    <row r="47" spans="1:13" ht="12" customHeight="1">
      <c r="A47" s="4" t="s">
        <v>79</v>
      </c>
      <c r="B47" s="21"/>
      <c r="C47" s="1">
        <f>SUM(C48:C49)</f>
        <v>96</v>
      </c>
      <c r="D47" s="1">
        <f>SUM(D48:D49)</f>
        <v>41</v>
      </c>
      <c r="E47" s="1">
        <f>SUM(E48:E49)</f>
        <v>137</v>
      </c>
      <c r="F47" s="1"/>
      <c r="G47" s="1">
        <f>SUM(G48:G49)</f>
        <v>136</v>
      </c>
      <c r="H47" s="1">
        <f>SUM(H48:H49)</f>
        <v>62</v>
      </c>
      <c r="I47" s="1">
        <f>SUM(I48:I49)</f>
        <v>198</v>
      </c>
      <c r="J47" s="19"/>
      <c r="K47" s="1">
        <f>SUM(K48:K49)</f>
        <v>335</v>
      </c>
      <c r="L47" s="19"/>
      <c r="M47" s="21"/>
    </row>
    <row r="48" spans="2:13" ht="12" customHeight="1">
      <c r="B48" s="139" t="s">
        <v>30</v>
      </c>
      <c r="C48" s="139">
        <v>80</v>
      </c>
      <c r="D48" s="139">
        <v>28</v>
      </c>
      <c r="E48" s="139">
        <v>108</v>
      </c>
      <c r="F48" s="139"/>
      <c r="G48" s="139">
        <v>91</v>
      </c>
      <c r="H48" s="139">
        <v>28</v>
      </c>
      <c r="I48" s="139">
        <v>119</v>
      </c>
      <c r="J48" s="19"/>
      <c r="K48" s="50">
        <f>SUM(E48,I48)</f>
        <v>227</v>
      </c>
      <c r="L48" s="19"/>
      <c r="M48" s="21"/>
    </row>
    <row r="49" spans="2:13" ht="12" customHeight="1">
      <c r="B49" s="139" t="s">
        <v>17</v>
      </c>
      <c r="C49" s="139">
        <v>16</v>
      </c>
      <c r="D49" s="139">
        <v>13</v>
      </c>
      <c r="E49" s="139">
        <v>29</v>
      </c>
      <c r="F49" s="139"/>
      <c r="G49" s="139">
        <v>45</v>
      </c>
      <c r="H49" s="139">
        <v>34</v>
      </c>
      <c r="I49" s="139">
        <v>79</v>
      </c>
      <c r="J49" s="19"/>
      <c r="K49" s="50">
        <f>SUM(E49,I49)</f>
        <v>108</v>
      </c>
      <c r="L49" s="19"/>
      <c r="M49" s="21"/>
    </row>
    <row r="50" spans="2:13" ht="12" customHeight="1">
      <c r="B50" s="21"/>
      <c r="C50" s="19"/>
      <c r="D50" s="19"/>
      <c r="E50" s="19"/>
      <c r="F50" s="19"/>
      <c r="G50" s="19"/>
      <c r="H50" s="19"/>
      <c r="I50" s="19"/>
      <c r="J50" s="19"/>
      <c r="K50" s="50"/>
      <c r="L50" s="19"/>
      <c r="M50" s="21"/>
    </row>
    <row r="51" spans="1:11" ht="12" customHeight="1">
      <c r="A51" s="4" t="s">
        <v>100</v>
      </c>
      <c r="C51" s="4">
        <f>C52</f>
        <v>27</v>
      </c>
      <c r="D51" s="4">
        <f>D52</f>
        <v>298</v>
      </c>
      <c r="E51" s="4">
        <f>E52</f>
        <v>325</v>
      </c>
      <c r="G51" s="4">
        <f>G52</f>
        <v>13</v>
      </c>
      <c r="H51" s="4">
        <f>H52</f>
        <v>285</v>
      </c>
      <c r="I51" s="4">
        <f>I52</f>
        <v>298</v>
      </c>
      <c r="K51" s="4">
        <f>K52</f>
        <v>623</v>
      </c>
    </row>
    <row r="52" spans="1:11" ht="12" customHeight="1">
      <c r="A52" s="4" t="s">
        <v>33</v>
      </c>
      <c r="C52" s="21">
        <f>SUM(C53)</f>
        <v>27</v>
      </c>
      <c r="D52" s="21">
        <f>SUM(D53)</f>
        <v>298</v>
      </c>
      <c r="E52" s="4">
        <f>SUM(C52,D52)</f>
        <v>325</v>
      </c>
      <c r="G52" s="21">
        <f>SUM(G53)</f>
        <v>13</v>
      </c>
      <c r="H52" s="21">
        <f>SUM(H53)</f>
        <v>285</v>
      </c>
      <c r="I52" s="4">
        <f>SUM(G52,H52)</f>
        <v>298</v>
      </c>
      <c r="K52" s="50">
        <f>E52+I52</f>
        <v>623</v>
      </c>
    </row>
    <row r="53" spans="2:11" ht="12" customHeight="1">
      <c r="B53" s="4" t="s">
        <v>35</v>
      </c>
      <c r="C53" s="139">
        <v>27</v>
      </c>
      <c r="D53" s="139">
        <v>298</v>
      </c>
      <c r="E53" s="139">
        <v>325</v>
      </c>
      <c r="F53" s="139"/>
      <c r="G53" s="139">
        <v>13</v>
      </c>
      <c r="H53" s="139">
        <v>285</v>
      </c>
      <c r="I53" s="139">
        <v>298</v>
      </c>
      <c r="J53" s="19"/>
      <c r="K53" s="50">
        <f>E53+I53</f>
        <v>623</v>
      </c>
    </row>
    <row r="54" spans="1:12" ht="12" customHeight="1">
      <c r="A54" s="6"/>
      <c r="B54" s="6"/>
      <c r="C54" s="38"/>
      <c r="D54" s="38"/>
      <c r="E54" s="38"/>
      <c r="F54" s="38"/>
      <c r="G54" s="38"/>
      <c r="H54" s="38"/>
      <c r="I54" s="38"/>
      <c r="J54" s="38"/>
      <c r="K54" s="38"/>
      <c r="L54" s="6"/>
    </row>
    <row r="55" spans="1:12" ht="9" customHeight="1">
      <c r="A55" s="48"/>
      <c r="B55" s="48"/>
      <c r="C55" s="50"/>
      <c r="D55" s="50"/>
      <c r="E55" s="50"/>
      <c r="F55" s="50"/>
      <c r="G55" s="50"/>
      <c r="H55" s="50"/>
      <c r="I55" s="50"/>
      <c r="J55" s="50"/>
      <c r="K55" s="50"/>
      <c r="L55" s="48"/>
    </row>
    <row r="56" spans="1:11" ht="12" customHeight="1">
      <c r="A56" s="4" t="s">
        <v>98</v>
      </c>
      <c r="C56" s="19">
        <f>SUM(C51,C15,C10)</f>
        <v>1208</v>
      </c>
      <c r="D56" s="19">
        <f>SUM(D51,D15,D10)</f>
        <v>999</v>
      </c>
      <c r="E56" s="19">
        <f>SUM(E51,E15,E10)</f>
        <v>2207</v>
      </c>
      <c r="F56" s="19"/>
      <c r="G56" s="19">
        <f>SUM(G51,G15,G10)</f>
        <v>2168</v>
      </c>
      <c r="H56" s="19">
        <f>SUM(H51,H15,H10)</f>
        <v>2368</v>
      </c>
      <c r="I56" s="19">
        <f>SUM(I51,I15,I10)</f>
        <v>4536</v>
      </c>
      <c r="J56" s="19"/>
      <c r="K56" s="19">
        <f>SUM(K51,K15,K10)</f>
        <v>6743</v>
      </c>
    </row>
    <row r="57" spans="1:12" ht="9" customHeight="1">
      <c r="A57" s="6"/>
      <c r="B57" s="6"/>
      <c r="C57" s="38"/>
      <c r="D57" s="38"/>
      <c r="E57" s="38"/>
      <c r="F57" s="38"/>
      <c r="G57" s="38"/>
      <c r="H57" s="38"/>
      <c r="I57" s="38"/>
      <c r="J57" s="38"/>
      <c r="K57" s="38"/>
      <c r="L57" s="6"/>
    </row>
    <row r="58" spans="3:11" ht="12.75" customHeight="1">
      <c r="C58" s="19"/>
      <c r="D58" s="19"/>
      <c r="E58" s="19"/>
      <c r="F58" s="19"/>
      <c r="G58" s="19"/>
      <c r="H58" s="19"/>
      <c r="I58" s="19"/>
      <c r="J58" s="19"/>
      <c r="K58" s="50"/>
    </row>
    <row r="59" spans="1:9" ht="11.25" customHeight="1">
      <c r="A59" s="9" t="s">
        <v>99</v>
      </c>
      <c r="C59" s="139"/>
      <c r="D59" s="139"/>
      <c r="E59" s="139"/>
      <c r="G59" s="139"/>
      <c r="H59" s="139"/>
      <c r="I59" s="139"/>
    </row>
    <row r="60" ht="12" customHeight="1"/>
    <row r="61" ht="12" customHeight="1"/>
    <row r="62" ht="12" customHeight="1"/>
    <row r="211" ht="9" customHeight="1"/>
    <row r="212" ht="13.5" customHeight="1"/>
    <row r="213" ht="8.25" customHeight="1"/>
  </sheetData>
  <mergeCells count="1">
    <mergeCell ref="A1:K1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2002-11-05T23:59:04Z</cp:lastPrinted>
  <dcterms:created xsi:type="dcterms:W3CDTF">2000-11-10T20:23:40Z</dcterms:created>
  <dcterms:modified xsi:type="dcterms:W3CDTF">2002-11-05T23:59:06Z</dcterms:modified>
  <cp:category/>
  <cp:version/>
  <cp:contentType/>
  <cp:contentStatus/>
</cp:coreProperties>
</file>