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140" activeTab="1"/>
  </bookViews>
  <sheets>
    <sheet name="resumen" sheetId="1" r:id="rId1"/>
    <sheet name="bib" sheetId="2" r:id="rId2"/>
  </sheets>
  <externalReferences>
    <externalReference r:id="rId5"/>
  </externalReferences>
  <definedNames>
    <definedName name="_xlnm.Print_Titles" localSheetId="1">'bib'!$1:$9</definedName>
  </definedNames>
  <calcPr fullCalcOnLoad="1"/>
</workbook>
</file>

<file path=xl/sharedStrings.xml><?xml version="1.0" encoding="utf-8"?>
<sst xmlns="http://schemas.openxmlformats.org/spreadsheetml/2006/main" count="199" uniqueCount="169">
  <si>
    <t>Títulos</t>
  </si>
  <si>
    <t>Volúmenes</t>
  </si>
  <si>
    <t>Donación</t>
  </si>
  <si>
    <t>ESCUELA NACIONAL PREPARATORIA</t>
  </si>
  <si>
    <t>Dirección General</t>
  </si>
  <si>
    <t>Plantel 3 Justo Sierra</t>
  </si>
  <si>
    <t>Plantel 4 Vidal Castañeda y Nájera</t>
  </si>
  <si>
    <t>Plantel 6 Antonio Caso</t>
  </si>
  <si>
    <t>Plantel 7 Ezequiel A. Chávez</t>
  </si>
  <si>
    <t>Planlel 9 Pedro de Alba</t>
  </si>
  <si>
    <t>COLEGIO DE CIENCIAS Y HUMANIDADES</t>
  </si>
  <si>
    <t>Plantel Azcapotzalco</t>
  </si>
  <si>
    <t>Plantel Naucalpan</t>
  </si>
  <si>
    <t>Plantel Vallejo</t>
  </si>
  <si>
    <t>Plantel Oriente</t>
  </si>
  <si>
    <t>Plantel Sur</t>
  </si>
  <si>
    <t>ESCUELAS</t>
  </si>
  <si>
    <t>Escuela Nacional de Artes Plásticas</t>
  </si>
  <si>
    <t>Escuela Nacional de Enfermería y Obstetricia</t>
  </si>
  <si>
    <t>Escuela Nacional de Música</t>
  </si>
  <si>
    <t>Escuela Nacional de Trabajo Social</t>
  </si>
  <si>
    <t>FACULTADES</t>
  </si>
  <si>
    <t>Facultad de Arquitectura</t>
  </si>
  <si>
    <t>Facultad de Ciencias</t>
  </si>
  <si>
    <t>Facultad de Contaduría y Administración</t>
  </si>
  <si>
    <t>Facultad de Derecho</t>
  </si>
  <si>
    <t>Facultad de Economía</t>
  </si>
  <si>
    <t>Facultad de Filosofía y Letras</t>
  </si>
  <si>
    <t>Facultad de Ingeniería</t>
  </si>
  <si>
    <t>Facultad de Medicina</t>
  </si>
  <si>
    <t>Facultad de Odontología</t>
  </si>
  <si>
    <t>Facultad de Psicología</t>
  </si>
  <si>
    <t>Facultad de Química</t>
  </si>
  <si>
    <t>UNIDADES MULTIDISCIPLINARIAS</t>
  </si>
  <si>
    <t>Facultad de Estudios Superiores Cuautitlán</t>
  </si>
  <si>
    <t>Facultad de Estudios Superiores Zaragoza</t>
  </si>
  <si>
    <t>INVESTIGACIÓN CIENTIFÍCA</t>
  </si>
  <si>
    <t>Centro de Investigación en Energía</t>
  </si>
  <si>
    <t>Instituto de Astronomía</t>
  </si>
  <si>
    <t>Instituto de Biología</t>
  </si>
  <si>
    <t>Instituto de Ciencias del Mar y Limnología</t>
  </si>
  <si>
    <t>Instituto de Ciencias Nucleares</t>
  </si>
  <si>
    <t>Instituto de Ecología</t>
  </si>
  <si>
    <t>Instituto de Física</t>
  </si>
  <si>
    <t>Instituto de Fisiología Celular</t>
  </si>
  <si>
    <t>Instituto de Geografía</t>
  </si>
  <si>
    <t>Instituto de Geología</t>
  </si>
  <si>
    <t>Instituto de Ingeniería</t>
  </si>
  <si>
    <t>Instituto de Investigaciones Biomédicas</t>
  </si>
  <si>
    <t>Instituto de Investigaciones en Materiales</t>
  </si>
  <si>
    <t>Instituto de Matemáticas</t>
  </si>
  <si>
    <t>Instituto de Química</t>
  </si>
  <si>
    <t>Centro Coordinador y Difusor de Estudios Latinoamericanos</t>
  </si>
  <si>
    <t>Centro de Estudios sobre la Universidad</t>
  </si>
  <si>
    <t>Centro de Investigaciones Interdisciplinarias en Ciencias y Humanidades</t>
  </si>
  <si>
    <t>Centro de Investigaciones sobre América del Norte</t>
  </si>
  <si>
    <t>Centro Universitario de Investigaciones Bibliotecológicas</t>
  </si>
  <si>
    <t>Instituto de Investigaciones Antropológicas</t>
  </si>
  <si>
    <t>Instituto de Investigaciones Económicas</t>
  </si>
  <si>
    <t>Instituto de Investigaciones Estéticas</t>
  </si>
  <si>
    <t>Instituto de Investigaciones Filológicas</t>
  </si>
  <si>
    <t>Instituto de Investigaciones Filosóficas</t>
  </si>
  <si>
    <t>Instituto de Investigaciones Jurídicas</t>
  </si>
  <si>
    <t>Instituto de Investigaciones Sociales</t>
  </si>
  <si>
    <t>Instituto de Investigaciones Históricas</t>
  </si>
  <si>
    <t>Programa Universitario de Estudios de Género</t>
  </si>
  <si>
    <t>Programa Universitario de Estudios sobre la Ciudad</t>
  </si>
  <si>
    <t>Centro de Enseñanza de Lenguas Extranjeras</t>
  </si>
  <si>
    <t>Centro de Enseñanza para Extranjeros</t>
  </si>
  <si>
    <t>Centro Universitario de Estudios Cinematográficos</t>
  </si>
  <si>
    <t>Centro Universitario de Teatro</t>
  </si>
  <si>
    <t>Dirección General de Actividades Cinematográficas</t>
  </si>
  <si>
    <t>Dirección General de Actividades Deportivas y Recreativas</t>
  </si>
  <si>
    <t>Dirección General de Servicios de Cómputo Académico</t>
  </si>
  <si>
    <t>Dirección General de Divulgación de la Ciencia</t>
  </si>
  <si>
    <t>Dirección General de Estudios de Legislación Universitaria</t>
  </si>
  <si>
    <t>Dirección General de Orientación y Servicios Educativos</t>
  </si>
  <si>
    <t>Dirección General de Servicios Médicos</t>
  </si>
  <si>
    <t>Dirección General de Televisión Universitaria</t>
  </si>
  <si>
    <t>Escuela Nacional Preparatoria</t>
  </si>
  <si>
    <t>Colegio de Ciencias y Humanidades</t>
  </si>
  <si>
    <t>Escuelas</t>
  </si>
  <si>
    <t>Facultades</t>
  </si>
  <si>
    <t>Unidades Multidisciplinarias</t>
  </si>
  <si>
    <t>Investigación Científica</t>
  </si>
  <si>
    <t>Número de</t>
  </si>
  <si>
    <t>Total</t>
  </si>
  <si>
    <t>Plantel 8 Miguel E. Schulz</t>
  </si>
  <si>
    <t>Centro de Ciencias Físicas</t>
  </si>
  <si>
    <t>Dirección General de Bibliotecas</t>
  </si>
  <si>
    <t>Centro Regional de Investigaciones Multidisciplinarias</t>
  </si>
  <si>
    <t>T O T A L</t>
  </si>
  <si>
    <t>FUENTE: Dirección General de Bibliotecas, UNAM.</t>
  </si>
  <si>
    <t>Investigación Humanística</t>
  </si>
  <si>
    <t>INVESTIGACIÓN HUMANÍSTICA</t>
  </si>
  <si>
    <t>Plantel 1 Gabino Barreda</t>
  </si>
  <si>
    <t>Plantel 5 José Vasconcelos</t>
  </si>
  <si>
    <t>Facultad de Ciencias Políticas y Sociales</t>
  </si>
  <si>
    <t>Coordinación de Universidad Abierta y Educación a Distancia</t>
  </si>
  <si>
    <t>Incluye el Sistema de Universidad Abierta.</t>
  </si>
  <si>
    <t>Material bibliográfico adquirido por diversas dependencias y que no se encuentra a disposición del público.</t>
  </si>
  <si>
    <t>Facultad de Estudios Superiores Iztacala</t>
  </si>
  <si>
    <t>Centro de Ciencias de la Materia Condensada</t>
  </si>
  <si>
    <t>Dirección General de Personal</t>
  </si>
  <si>
    <t xml:space="preserve">             Existencia de material</t>
  </si>
  <si>
    <t xml:space="preserve">                      bibliográfico</t>
  </si>
  <si>
    <t>bibliotecas</t>
  </si>
  <si>
    <t xml:space="preserve">                       bibliográfico</t>
  </si>
  <si>
    <t>Instituto de Investigaciones en Matemáticas Aplicadas y en Sistemas</t>
  </si>
  <si>
    <t>ADMINISTRACIÓN Y EXTENSIÓN UNIVERSITARIA</t>
  </si>
  <si>
    <t>Administración y Extensión Universitaria</t>
  </si>
  <si>
    <t>Plantel 2 Erasmo Castellanos Quinto</t>
  </si>
  <si>
    <t>Centro de Geociencias</t>
  </si>
  <si>
    <t>Centro de Ciencias Aplicadas y Desarrollo Tecnológico</t>
  </si>
  <si>
    <t>Instituto de Neurobiología</t>
  </si>
  <si>
    <r>
      <t>c</t>
    </r>
    <r>
      <rPr>
        <sz val="8"/>
        <rFont val="Arial"/>
        <family val="2"/>
      </rPr>
      <t xml:space="preserve">  </t>
    </r>
  </si>
  <si>
    <r>
      <t>a</t>
    </r>
    <r>
      <rPr>
        <sz val="8"/>
        <rFont val="Arial"/>
        <family val="2"/>
      </rPr>
      <t xml:space="preserve">  </t>
    </r>
  </si>
  <si>
    <r>
      <t>b</t>
    </r>
    <r>
      <rPr>
        <sz val="8"/>
        <rFont val="Arial"/>
        <family val="2"/>
      </rPr>
      <t xml:space="preserve"> </t>
    </r>
  </si>
  <si>
    <t>Facultad de Estudios Superiores Acatlán</t>
  </si>
  <si>
    <t>Dirección General de Artes Visuales</t>
  </si>
  <si>
    <t>Dirección General de Planeación</t>
  </si>
  <si>
    <t>Facultad de Estudios Superiores Aragón</t>
  </si>
  <si>
    <t>Centro de Ciencias Genómicas</t>
  </si>
  <si>
    <t>Incluye la colección del Centro de Ciencias de la Atmósfera, Centro de Geociencias, Instituto de Geofísica, Instituto de Geología e Instituto de Ciencias del Mar y Limnología.</t>
  </si>
  <si>
    <t>Centro de Física Aplicada y Tecnología Avanzada</t>
  </si>
  <si>
    <t>Programa de Investigaciones Multidisciplinarias sobre Mesoamérica y el Sureste</t>
  </si>
  <si>
    <t>Dirección General de Estudios de Posgrado</t>
  </si>
  <si>
    <t xml:space="preserve">d </t>
  </si>
  <si>
    <r>
      <t xml:space="preserve">Colecciones y Claves Administrativas </t>
    </r>
    <r>
      <rPr>
        <vertAlign val="superscript"/>
        <sz val="10"/>
        <rFont val="Arial"/>
        <family val="2"/>
      </rPr>
      <t>b</t>
    </r>
  </si>
  <si>
    <t xml:space="preserve">  Dirección General de Asuntos del Personal Académico e ingresos extraordinarios.</t>
  </si>
  <si>
    <r>
      <t>b</t>
    </r>
    <r>
      <rPr>
        <sz val="8"/>
        <rFont val="Arial"/>
        <family val="2"/>
      </rPr>
      <t xml:space="preserve"> Material bibliográfico adquirido por diversas dependencias y que no se encuentra a disposición del público.</t>
    </r>
  </si>
  <si>
    <r>
      <t>Compra</t>
    </r>
    <r>
      <rPr>
        <vertAlign val="superscript"/>
        <sz val="8"/>
        <rFont val="Arial"/>
        <family val="2"/>
      </rPr>
      <t>a</t>
    </r>
  </si>
  <si>
    <r>
      <t>Biblioteca Conjunta de Ciencias de la Tierra</t>
    </r>
    <r>
      <rPr>
        <vertAlign val="superscript"/>
        <sz val="10"/>
        <rFont val="Arial"/>
        <family val="2"/>
      </rPr>
      <t>c</t>
    </r>
  </si>
  <si>
    <r>
      <t>Facultad de Medicina Veterinaria y Zootecnia</t>
    </r>
    <r>
      <rPr>
        <vertAlign val="superscript"/>
        <sz val="10"/>
        <rFont val="Arial"/>
        <family val="2"/>
      </rPr>
      <t>b</t>
    </r>
  </si>
  <si>
    <r>
      <t>COLECCIONES Y CLAVES ADMINISTRATIVAS</t>
    </r>
    <r>
      <rPr>
        <b/>
        <vertAlign val="superscript"/>
        <sz val="10"/>
        <rFont val="Arial"/>
        <family val="2"/>
      </rPr>
      <t>d</t>
    </r>
  </si>
  <si>
    <t>Unidad Académica de Ciencias Sociales y Humanidades</t>
  </si>
  <si>
    <r>
      <t>a</t>
    </r>
    <r>
      <rPr>
        <sz val="8"/>
        <rFont val="Arial"/>
        <family val="2"/>
      </rPr>
      <t xml:space="preserve"> Incluye 1,433 títulos que corresponden a 1,832 volúmenes adquiridos con presupuesto de proyectos de la </t>
    </r>
  </si>
  <si>
    <t>Incluye 1,433 títulos que corresponden a 1,832 volúmenes adquiridos con presupuesto de proyectos de la Dirección General de Asuntos del Personal Académico e ingresos extraordinarios.</t>
  </si>
  <si>
    <t>Material bibliográfico adquirido en 2005</t>
  </si>
  <si>
    <t>Usuarios del sistema bibliotecario</t>
  </si>
  <si>
    <t>Acervo bibliográfico</t>
  </si>
  <si>
    <t>Existencia</t>
  </si>
  <si>
    <t>Títulos de libros adquiridos por compra</t>
  </si>
  <si>
    <t>Suscripciones a revistas técnicas y científicas</t>
  </si>
  <si>
    <t xml:space="preserve">Recursos documentales </t>
  </si>
  <si>
    <t>Recursos y Servicios de la Biblioteca Digital (BiDi-UNAM)</t>
  </si>
  <si>
    <t>Catálogos</t>
  </si>
  <si>
    <t>RESUMEN ESTADÍSTICO</t>
  </si>
  <si>
    <t>Títulos únicos de revistas</t>
  </si>
  <si>
    <t>Préstamo a domicilio</t>
  </si>
  <si>
    <t>Asistencia a las bibliotecas</t>
  </si>
  <si>
    <t>Libros electrónicos</t>
  </si>
  <si>
    <t>Revistas electrónicas de texto completo</t>
  </si>
  <si>
    <t>Bases de datos internacionales especializadas</t>
  </si>
  <si>
    <t>Referenciales</t>
  </si>
  <si>
    <t>Texto Completo</t>
  </si>
  <si>
    <t>Tesis electrónicas</t>
  </si>
  <si>
    <t>Consultas a bases de datos</t>
  </si>
  <si>
    <t>Artículos obtenidos de la red</t>
  </si>
  <si>
    <t>Registros en LIBRUNAM</t>
  </si>
  <si>
    <t>Volúmenes en LIBRUNAM</t>
  </si>
  <si>
    <t>Registros SERIUNAM</t>
  </si>
  <si>
    <t>Volúmenes en SERIUNAM</t>
  </si>
  <si>
    <t>Registros en TESIUNAM</t>
  </si>
  <si>
    <t>Registros MAPAMEX</t>
  </si>
  <si>
    <t>ACERVO BIBLIOGRÁFICO</t>
  </si>
  <si>
    <t>ACERVO BIBLIOTECARIO POR DEPENDENCIA</t>
  </si>
  <si>
    <t>SERVICIOS BIBLIOTECARIOS</t>
  </si>
  <si>
    <t>UNAM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</si>
</sst>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N$&quot;#,##0_);\(&quot;N$&quot;#,##0\)"/>
    <numFmt numFmtId="189" formatCode="&quot;N$&quot;#,##0_);[Red]\(&quot;N$&quot;#,##0\)"/>
    <numFmt numFmtId="190" formatCode="&quot;N$&quot;#,##0.00_);\(&quot;N$&quot;#,##0.00\)"/>
    <numFmt numFmtId="191" formatCode="&quot;N$&quot;#,##0.00_);[Red]\(&quot;N$&quot;#,##0.00\)"/>
    <numFmt numFmtId="192" formatCode="_(&quot;N$&quot;* #,##0_);_(&quot;N$&quot;* \(#,##0\);_(&quot;N$&quot;* &quot;-&quot;_);_(@_)"/>
    <numFmt numFmtId="193" formatCode="_(&quot;N$&quot;* #,##0.00_);_(&quot;N$&quot;* \(#,##0.00\);_(&quot;N$&quot;* &quot;-&quot;??_);_(@_)"/>
    <numFmt numFmtId="194" formatCode="_-* #,##0.0_-;\-* #,##0.0_-;_-* &quot;-&quot;??_-;_-@_-"/>
    <numFmt numFmtId="195" formatCode="_-* #,##0_-;\-* #,##0_-;_-* &quot;-&quot;??_-;_-@_-"/>
    <numFmt numFmtId="196" formatCode="#,##0_ ;[Red]\-#,##0\ 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1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3" fontId="1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3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top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/>
    </xf>
    <xf numFmtId="3" fontId="0" fillId="0" borderId="0" xfId="17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wrapText="1"/>
    </xf>
    <xf numFmtId="3" fontId="0" fillId="0" borderId="0" xfId="17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wrapText="1" indent="1"/>
    </xf>
    <xf numFmtId="0" fontId="5" fillId="0" borderId="0" xfId="0" applyFont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2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2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695325</xdr:colOff>
      <xdr:row>12</xdr:row>
      <xdr:rowOff>28575</xdr:rowOff>
    </xdr:from>
    <xdr:to>
      <xdr:col>10</xdr:col>
      <xdr:colOff>695325</xdr:colOff>
      <xdr:row>12</xdr:row>
      <xdr:rowOff>152400</xdr:rowOff>
    </xdr:to>
    <xdr:sp>
      <xdr:nvSpPr>
        <xdr:cNvPr id="1" name="Rectangle 6"/>
        <xdr:cNvSpPr>
          <a:spLocks/>
        </xdr:cNvSpPr>
      </xdr:nvSpPr>
      <xdr:spPr>
        <a:xfrm>
          <a:off x="9001125" y="1743075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16</xdr:row>
      <xdr:rowOff>47625</xdr:rowOff>
    </xdr:from>
    <xdr:to>
      <xdr:col>10</xdr:col>
      <xdr:colOff>695325</xdr:colOff>
      <xdr:row>16</xdr:row>
      <xdr:rowOff>152400</xdr:rowOff>
    </xdr:to>
    <xdr:sp>
      <xdr:nvSpPr>
        <xdr:cNvPr id="2" name="Rectangle 7"/>
        <xdr:cNvSpPr>
          <a:spLocks/>
        </xdr:cNvSpPr>
      </xdr:nvSpPr>
      <xdr:spPr>
        <a:xfrm>
          <a:off x="9001125" y="23717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17</xdr:row>
      <xdr:rowOff>28575</xdr:rowOff>
    </xdr:from>
    <xdr:to>
      <xdr:col>10</xdr:col>
      <xdr:colOff>695325</xdr:colOff>
      <xdr:row>17</xdr:row>
      <xdr:rowOff>152400</xdr:rowOff>
    </xdr:to>
    <xdr:sp>
      <xdr:nvSpPr>
        <xdr:cNvPr id="3" name="Rectangle 8"/>
        <xdr:cNvSpPr>
          <a:spLocks/>
        </xdr:cNvSpPr>
      </xdr:nvSpPr>
      <xdr:spPr>
        <a:xfrm>
          <a:off x="9001125" y="2505075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657225</xdr:colOff>
      <xdr:row>19</xdr:row>
      <xdr:rowOff>66675</xdr:rowOff>
    </xdr:from>
    <xdr:to>
      <xdr:col>10</xdr:col>
      <xdr:colOff>695325</xdr:colOff>
      <xdr:row>19</xdr:row>
      <xdr:rowOff>152400</xdr:rowOff>
    </xdr:to>
    <xdr:sp>
      <xdr:nvSpPr>
        <xdr:cNvPr id="4" name="Rectangle 9"/>
        <xdr:cNvSpPr>
          <a:spLocks/>
        </xdr:cNvSpPr>
      </xdr:nvSpPr>
      <xdr:spPr>
        <a:xfrm>
          <a:off x="8963025" y="2847975"/>
          <a:ext cx="38100" cy="85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20</xdr:row>
      <xdr:rowOff>47625</xdr:rowOff>
    </xdr:from>
    <xdr:to>
      <xdr:col>10</xdr:col>
      <xdr:colOff>695325</xdr:colOff>
      <xdr:row>20</xdr:row>
      <xdr:rowOff>152400</xdr:rowOff>
    </xdr:to>
    <xdr:sp>
      <xdr:nvSpPr>
        <xdr:cNvPr id="5" name="Rectangle 10"/>
        <xdr:cNvSpPr>
          <a:spLocks/>
        </xdr:cNvSpPr>
      </xdr:nvSpPr>
      <xdr:spPr>
        <a:xfrm>
          <a:off x="9001125" y="29813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23</xdr:row>
      <xdr:rowOff>47625</xdr:rowOff>
    </xdr:from>
    <xdr:to>
      <xdr:col>10</xdr:col>
      <xdr:colOff>695325</xdr:colOff>
      <xdr:row>23</xdr:row>
      <xdr:rowOff>152400</xdr:rowOff>
    </xdr:to>
    <xdr:sp>
      <xdr:nvSpPr>
        <xdr:cNvPr id="6" name="Rectangle 11"/>
        <xdr:cNvSpPr>
          <a:spLocks/>
        </xdr:cNvSpPr>
      </xdr:nvSpPr>
      <xdr:spPr>
        <a:xfrm>
          <a:off x="9001125" y="34385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24</xdr:row>
      <xdr:rowOff>47625</xdr:rowOff>
    </xdr:from>
    <xdr:to>
      <xdr:col>10</xdr:col>
      <xdr:colOff>695325</xdr:colOff>
      <xdr:row>24</xdr:row>
      <xdr:rowOff>152400</xdr:rowOff>
    </xdr:to>
    <xdr:sp>
      <xdr:nvSpPr>
        <xdr:cNvPr id="7" name="Rectangle 12"/>
        <xdr:cNvSpPr>
          <a:spLocks/>
        </xdr:cNvSpPr>
      </xdr:nvSpPr>
      <xdr:spPr>
        <a:xfrm>
          <a:off x="9001125" y="35909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25</xdr:row>
      <xdr:rowOff>47625</xdr:rowOff>
    </xdr:from>
    <xdr:to>
      <xdr:col>10</xdr:col>
      <xdr:colOff>695325</xdr:colOff>
      <xdr:row>25</xdr:row>
      <xdr:rowOff>152400</xdr:rowOff>
    </xdr:to>
    <xdr:sp>
      <xdr:nvSpPr>
        <xdr:cNvPr id="8" name="Rectangle 13"/>
        <xdr:cNvSpPr>
          <a:spLocks/>
        </xdr:cNvSpPr>
      </xdr:nvSpPr>
      <xdr:spPr>
        <a:xfrm>
          <a:off x="9001125" y="37433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28</xdr:row>
      <xdr:rowOff>47625</xdr:rowOff>
    </xdr:from>
    <xdr:to>
      <xdr:col>10</xdr:col>
      <xdr:colOff>695325</xdr:colOff>
      <xdr:row>28</xdr:row>
      <xdr:rowOff>152400</xdr:rowOff>
    </xdr:to>
    <xdr:sp>
      <xdr:nvSpPr>
        <xdr:cNvPr id="9" name="Rectangle 14"/>
        <xdr:cNvSpPr>
          <a:spLocks/>
        </xdr:cNvSpPr>
      </xdr:nvSpPr>
      <xdr:spPr>
        <a:xfrm>
          <a:off x="9001125" y="42005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26</xdr:row>
      <xdr:rowOff>47625</xdr:rowOff>
    </xdr:from>
    <xdr:to>
      <xdr:col>10</xdr:col>
      <xdr:colOff>695325</xdr:colOff>
      <xdr:row>26</xdr:row>
      <xdr:rowOff>152400</xdr:rowOff>
    </xdr:to>
    <xdr:sp>
      <xdr:nvSpPr>
        <xdr:cNvPr id="10" name="Rectangle 15"/>
        <xdr:cNvSpPr>
          <a:spLocks/>
        </xdr:cNvSpPr>
      </xdr:nvSpPr>
      <xdr:spPr>
        <a:xfrm>
          <a:off x="9001125" y="38957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27</xdr:row>
      <xdr:rowOff>47625</xdr:rowOff>
    </xdr:from>
    <xdr:to>
      <xdr:col>10</xdr:col>
      <xdr:colOff>695325</xdr:colOff>
      <xdr:row>27</xdr:row>
      <xdr:rowOff>152400</xdr:rowOff>
    </xdr:to>
    <xdr:sp>
      <xdr:nvSpPr>
        <xdr:cNvPr id="11" name="Rectangle 16"/>
        <xdr:cNvSpPr>
          <a:spLocks/>
        </xdr:cNvSpPr>
      </xdr:nvSpPr>
      <xdr:spPr>
        <a:xfrm>
          <a:off x="9001125" y="40481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14</xdr:row>
      <xdr:rowOff>47625</xdr:rowOff>
    </xdr:from>
    <xdr:to>
      <xdr:col>10</xdr:col>
      <xdr:colOff>695325</xdr:colOff>
      <xdr:row>14</xdr:row>
      <xdr:rowOff>152400</xdr:rowOff>
    </xdr:to>
    <xdr:sp>
      <xdr:nvSpPr>
        <xdr:cNvPr id="12" name="Rectangle 17"/>
        <xdr:cNvSpPr>
          <a:spLocks/>
        </xdr:cNvSpPr>
      </xdr:nvSpPr>
      <xdr:spPr>
        <a:xfrm>
          <a:off x="9001125" y="20669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26</xdr:row>
      <xdr:rowOff>47625</xdr:rowOff>
    </xdr:from>
    <xdr:to>
      <xdr:col>10</xdr:col>
      <xdr:colOff>695325</xdr:colOff>
      <xdr:row>26</xdr:row>
      <xdr:rowOff>152400</xdr:rowOff>
    </xdr:to>
    <xdr:sp>
      <xdr:nvSpPr>
        <xdr:cNvPr id="13" name="Rectangle 18"/>
        <xdr:cNvSpPr>
          <a:spLocks/>
        </xdr:cNvSpPr>
      </xdr:nvSpPr>
      <xdr:spPr>
        <a:xfrm>
          <a:off x="9001125" y="38957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11</xdr:col>
      <xdr:colOff>714375</xdr:colOff>
      <xdr:row>88</xdr:row>
      <xdr:rowOff>47625</xdr:rowOff>
    </xdr:from>
    <xdr:to>
      <xdr:col>11</xdr:col>
      <xdr:colOff>695325</xdr:colOff>
      <xdr:row>88</xdr:row>
      <xdr:rowOff>152400</xdr:rowOff>
    </xdr:to>
    <xdr:sp>
      <xdr:nvSpPr>
        <xdr:cNvPr id="14" name="Rectangle 31"/>
        <xdr:cNvSpPr>
          <a:spLocks/>
        </xdr:cNvSpPr>
      </xdr:nvSpPr>
      <xdr:spPr>
        <a:xfrm>
          <a:off x="9715500" y="133445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88</xdr:row>
      <xdr:rowOff>85725</xdr:rowOff>
    </xdr:from>
    <xdr:to>
      <xdr:col>10</xdr:col>
      <xdr:colOff>695325</xdr:colOff>
      <xdr:row>88</xdr:row>
      <xdr:rowOff>152400</xdr:rowOff>
    </xdr:to>
    <xdr:sp>
      <xdr:nvSpPr>
        <xdr:cNvPr id="15" name="Rectangle 32"/>
        <xdr:cNvSpPr>
          <a:spLocks/>
        </xdr:cNvSpPr>
      </xdr:nvSpPr>
      <xdr:spPr>
        <a:xfrm>
          <a:off x="9001125" y="13382625"/>
          <a:ext cx="0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11</xdr:col>
      <xdr:colOff>714375</xdr:colOff>
      <xdr:row>96</xdr:row>
      <xdr:rowOff>19050</xdr:rowOff>
    </xdr:from>
    <xdr:to>
      <xdr:col>11</xdr:col>
      <xdr:colOff>695325</xdr:colOff>
      <xdr:row>96</xdr:row>
      <xdr:rowOff>114300</xdr:rowOff>
    </xdr:to>
    <xdr:sp>
      <xdr:nvSpPr>
        <xdr:cNvPr id="16" name="Rectangle 33"/>
        <xdr:cNvSpPr>
          <a:spLocks/>
        </xdr:cNvSpPr>
      </xdr:nvSpPr>
      <xdr:spPr>
        <a:xfrm>
          <a:off x="9715500" y="147066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96</xdr:row>
      <xdr:rowOff>28575</xdr:rowOff>
    </xdr:from>
    <xdr:to>
      <xdr:col>10</xdr:col>
      <xdr:colOff>695325</xdr:colOff>
      <xdr:row>96</xdr:row>
      <xdr:rowOff>133350</xdr:rowOff>
    </xdr:to>
    <xdr:sp>
      <xdr:nvSpPr>
        <xdr:cNvPr id="17" name="Rectangle 34"/>
        <xdr:cNvSpPr>
          <a:spLocks/>
        </xdr:cNvSpPr>
      </xdr:nvSpPr>
      <xdr:spPr>
        <a:xfrm>
          <a:off x="9001125" y="147161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11</xdr:col>
      <xdr:colOff>714375</xdr:colOff>
      <xdr:row>95</xdr:row>
      <xdr:rowOff>19050</xdr:rowOff>
    </xdr:from>
    <xdr:to>
      <xdr:col>11</xdr:col>
      <xdr:colOff>695325</xdr:colOff>
      <xdr:row>95</xdr:row>
      <xdr:rowOff>114300</xdr:rowOff>
    </xdr:to>
    <xdr:sp>
      <xdr:nvSpPr>
        <xdr:cNvPr id="18" name="Rectangle 35"/>
        <xdr:cNvSpPr>
          <a:spLocks/>
        </xdr:cNvSpPr>
      </xdr:nvSpPr>
      <xdr:spPr>
        <a:xfrm>
          <a:off x="9715500" y="145542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95</xdr:row>
      <xdr:rowOff>28575</xdr:rowOff>
    </xdr:from>
    <xdr:to>
      <xdr:col>10</xdr:col>
      <xdr:colOff>695325</xdr:colOff>
      <xdr:row>95</xdr:row>
      <xdr:rowOff>133350</xdr:rowOff>
    </xdr:to>
    <xdr:sp>
      <xdr:nvSpPr>
        <xdr:cNvPr id="19" name="Rectangle 36"/>
        <xdr:cNvSpPr>
          <a:spLocks/>
        </xdr:cNvSpPr>
      </xdr:nvSpPr>
      <xdr:spPr>
        <a:xfrm>
          <a:off x="9001125" y="145637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25</xdr:row>
      <xdr:rowOff>47625</xdr:rowOff>
    </xdr:from>
    <xdr:to>
      <xdr:col>10</xdr:col>
      <xdr:colOff>695325</xdr:colOff>
      <xdr:row>25</xdr:row>
      <xdr:rowOff>152400</xdr:rowOff>
    </xdr:to>
    <xdr:sp>
      <xdr:nvSpPr>
        <xdr:cNvPr id="20" name="Rectangle 37"/>
        <xdr:cNvSpPr>
          <a:spLocks/>
        </xdr:cNvSpPr>
      </xdr:nvSpPr>
      <xdr:spPr>
        <a:xfrm>
          <a:off x="9001125" y="37433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33</xdr:row>
      <xdr:rowOff>47625</xdr:rowOff>
    </xdr:from>
    <xdr:to>
      <xdr:col>10</xdr:col>
      <xdr:colOff>695325</xdr:colOff>
      <xdr:row>33</xdr:row>
      <xdr:rowOff>152400</xdr:rowOff>
    </xdr:to>
    <xdr:sp>
      <xdr:nvSpPr>
        <xdr:cNvPr id="21" name="Rectangle 38"/>
        <xdr:cNvSpPr>
          <a:spLocks/>
        </xdr:cNvSpPr>
      </xdr:nvSpPr>
      <xdr:spPr>
        <a:xfrm>
          <a:off x="9001125" y="49625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33</xdr:row>
      <xdr:rowOff>47625</xdr:rowOff>
    </xdr:from>
    <xdr:to>
      <xdr:col>10</xdr:col>
      <xdr:colOff>695325</xdr:colOff>
      <xdr:row>33</xdr:row>
      <xdr:rowOff>152400</xdr:rowOff>
    </xdr:to>
    <xdr:sp>
      <xdr:nvSpPr>
        <xdr:cNvPr id="22" name="Rectangle 39"/>
        <xdr:cNvSpPr>
          <a:spLocks/>
        </xdr:cNvSpPr>
      </xdr:nvSpPr>
      <xdr:spPr>
        <a:xfrm>
          <a:off x="9001125" y="49625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38</xdr:row>
      <xdr:rowOff>47625</xdr:rowOff>
    </xdr:from>
    <xdr:to>
      <xdr:col>10</xdr:col>
      <xdr:colOff>695325</xdr:colOff>
      <xdr:row>38</xdr:row>
      <xdr:rowOff>152400</xdr:rowOff>
    </xdr:to>
    <xdr:sp>
      <xdr:nvSpPr>
        <xdr:cNvPr id="23" name="Rectangle 40"/>
        <xdr:cNvSpPr>
          <a:spLocks/>
        </xdr:cNvSpPr>
      </xdr:nvSpPr>
      <xdr:spPr>
        <a:xfrm>
          <a:off x="9001125" y="57245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38</xdr:row>
      <xdr:rowOff>47625</xdr:rowOff>
    </xdr:from>
    <xdr:to>
      <xdr:col>10</xdr:col>
      <xdr:colOff>695325</xdr:colOff>
      <xdr:row>38</xdr:row>
      <xdr:rowOff>152400</xdr:rowOff>
    </xdr:to>
    <xdr:sp>
      <xdr:nvSpPr>
        <xdr:cNvPr id="24" name="Rectangle 41"/>
        <xdr:cNvSpPr>
          <a:spLocks/>
        </xdr:cNvSpPr>
      </xdr:nvSpPr>
      <xdr:spPr>
        <a:xfrm>
          <a:off x="9001125" y="57245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76</xdr:row>
      <xdr:rowOff>47625</xdr:rowOff>
    </xdr:from>
    <xdr:to>
      <xdr:col>10</xdr:col>
      <xdr:colOff>695325</xdr:colOff>
      <xdr:row>76</xdr:row>
      <xdr:rowOff>152400</xdr:rowOff>
    </xdr:to>
    <xdr:sp>
      <xdr:nvSpPr>
        <xdr:cNvPr id="25" name="Rectangle 42"/>
        <xdr:cNvSpPr>
          <a:spLocks/>
        </xdr:cNvSpPr>
      </xdr:nvSpPr>
      <xdr:spPr>
        <a:xfrm>
          <a:off x="9001125" y="115157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76</xdr:row>
      <xdr:rowOff>47625</xdr:rowOff>
    </xdr:from>
    <xdr:to>
      <xdr:col>10</xdr:col>
      <xdr:colOff>695325</xdr:colOff>
      <xdr:row>76</xdr:row>
      <xdr:rowOff>152400</xdr:rowOff>
    </xdr:to>
    <xdr:sp>
      <xdr:nvSpPr>
        <xdr:cNvPr id="26" name="Rectangle 43"/>
        <xdr:cNvSpPr>
          <a:spLocks/>
        </xdr:cNvSpPr>
      </xdr:nvSpPr>
      <xdr:spPr>
        <a:xfrm>
          <a:off x="9001125" y="115157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62</xdr:row>
      <xdr:rowOff>47625</xdr:rowOff>
    </xdr:from>
    <xdr:to>
      <xdr:col>10</xdr:col>
      <xdr:colOff>695325</xdr:colOff>
      <xdr:row>62</xdr:row>
      <xdr:rowOff>152400</xdr:rowOff>
    </xdr:to>
    <xdr:sp>
      <xdr:nvSpPr>
        <xdr:cNvPr id="27" name="Rectangle 44"/>
        <xdr:cNvSpPr>
          <a:spLocks/>
        </xdr:cNvSpPr>
      </xdr:nvSpPr>
      <xdr:spPr>
        <a:xfrm>
          <a:off x="9001125" y="93821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62</xdr:row>
      <xdr:rowOff>47625</xdr:rowOff>
    </xdr:from>
    <xdr:to>
      <xdr:col>10</xdr:col>
      <xdr:colOff>695325</xdr:colOff>
      <xdr:row>62</xdr:row>
      <xdr:rowOff>152400</xdr:rowOff>
    </xdr:to>
    <xdr:sp>
      <xdr:nvSpPr>
        <xdr:cNvPr id="28" name="Rectangle 45"/>
        <xdr:cNvSpPr>
          <a:spLocks/>
        </xdr:cNvSpPr>
      </xdr:nvSpPr>
      <xdr:spPr>
        <a:xfrm>
          <a:off x="9001125" y="93821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66</xdr:row>
      <xdr:rowOff>0</xdr:rowOff>
    </xdr:from>
    <xdr:to>
      <xdr:col>10</xdr:col>
      <xdr:colOff>695325</xdr:colOff>
      <xdr:row>66</xdr:row>
      <xdr:rowOff>0</xdr:rowOff>
    </xdr:to>
    <xdr:sp>
      <xdr:nvSpPr>
        <xdr:cNvPr id="29" name="Rectangle 46"/>
        <xdr:cNvSpPr>
          <a:spLocks/>
        </xdr:cNvSpPr>
      </xdr:nvSpPr>
      <xdr:spPr>
        <a:xfrm>
          <a:off x="9001125" y="994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66</xdr:row>
      <xdr:rowOff>0</xdr:rowOff>
    </xdr:from>
    <xdr:to>
      <xdr:col>10</xdr:col>
      <xdr:colOff>695325</xdr:colOff>
      <xdr:row>66</xdr:row>
      <xdr:rowOff>0</xdr:rowOff>
    </xdr:to>
    <xdr:sp>
      <xdr:nvSpPr>
        <xdr:cNvPr id="30" name="Rectangle 47"/>
        <xdr:cNvSpPr>
          <a:spLocks/>
        </xdr:cNvSpPr>
      </xdr:nvSpPr>
      <xdr:spPr>
        <a:xfrm>
          <a:off x="9001125" y="994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66</xdr:row>
      <xdr:rowOff>47625</xdr:rowOff>
    </xdr:from>
    <xdr:to>
      <xdr:col>10</xdr:col>
      <xdr:colOff>695325</xdr:colOff>
      <xdr:row>66</xdr:row>
      <xdr:rowOff>152400</xdr:rowOff>
    </xdr:to>
    <xdr:sp>
      <xdr:nvSpPr>
        <xdr:cNvPr id="31" name="Rectangle 48"/>
        <xdr:cNvSpPr>
          <a:spLocks/>
        </xdr:cNvSpPr>
      </xdr:nvSpPr>
      <xdr:spPr>
        <a:xfrm>
          <a:off x="9001125" y="99917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66</xdr:row>
      <xdr:rowOff>47625</xdr:rowOff>
    </xdr:from>
    <xdr:to>
      <xdr:col>10</xdr:col>
      <xdr:colOff>695325</xdr:colOff>
      <xdr:row>66</xdr:row>
      <xdr:rowOff>152400</xdr:rowOff>
    </xdr:to>
    <xdr:sp>
      <xdr:nvSpPr>
        <xdr:cNvPr id="32" name="Rectangle 49"/>
        <xdr:cNvSpPr>
          <a:spLocks/>
        </xdr:cNvSpPr>
      </xdr:nvSpPr>
      <xdr:spPr>
        <a:xfrm>
          <a:off x="9001125" y="99917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11</xdr:col>
      <xdr:colOff>695325</xdr:colOff>
      <xdr:row>76</xdr:row>
      <xdr:rowOff>47625</xdr:rowOff>
    </xdr:from>
    <xdr:to>
      <xdr:col>11</xdr:col>
      <xdr:colOff>695325</xdr:colOff>
      <xdr:row>76</xdr:row>
      <xdr:rowOff>152400</xdr:rowOff>
    </xdr:to>
    <xdr:sp>
      <xdr:nvSpPr>
        <xdr:cNvPr id="33" name="Rectangle 50"/>
        <xdr:cNvSpPr>
          <a:spLocks/>
        </xdr:cNvSpPr>
      </xdr:nvSpPr>
      <xdr:spPr>
        <a:xfrm>
          <a:off x="9696450" y="115157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11</xdr:col>
      <xdr:colOff>695325</xdr:colOff>
      <xdr:row>76</xdr:row>
      <xdr:rowOff>47625</xdr:rowOff>
    </xdr:from>
    <xdr:to>
      <xdr:col>11</xdr:col>
      <xdr:colOff>695325</xdr:colOff>
      <xdr:row>76</xdr:row>
      <xdr:rowOff>152400</xdr:rowOff>
    </xdr:to>
    <xdr:sp>
      <xdr:nvSpPr>
        <xdr:cNvPr id="34" name="Rectangle 51"/>
        <xdr:cNvSpPr>
          <a:spLocks/>
        </xdr:cNvSpPr>
      </xdr:nvSpPr>
      <xdr:spPr>
        <a:xfrm>
          <a:off x="9696450" y="115157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11</xdr:col>
      <xdr:colOff>695325</xdr:colOff>
      <xdr:row>66</xdr:row>
      <xdr:rowOff>47625</xdr:rowOff>
    </xdr:from>
    <xdr:to>
      <xdr:col>11</xdr:col>
      <xdr:colOff>695325</xdr:colOff>
      <xdr:row>66</xdr:row>
      <xdr:rowOff>152400</xdr:rowOff>
    </xdr:to>
    <xdr:sp>
      <xdr:nvSpPr>
        <xdr:cNvPr id="35" name="Rectangle 52"/>
        <xdr:cNvSpPr>
          <a:spLocks/>
        </xdr:cNvSpPr>
      </xdr:nvSpPr>
      <xdr:spPr>
        <a:xfrm>
          <a:off x="9696450" y="99917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11</xdr:col>
      <xdr:colOff>695325</xdr:colOff>
      <xdr:row>66</xdr:row>
      <xdr:rowOff>47625</xdr:rowOff>
    </xdr:from>
    <xdr:to>
      <xdr:col>11</xdr:col>
      <xdr:colOff>695325</xdr:colOff>
      <xdr:row>66</xdr:row>
      <xdr:rowOff>152400</xdr:rowOff>
    </xdr:to>
    <xdr:sp>
      <xdr:nvSpPr>
        <xdr:cNvPr id="36" name="Rectangle 53"/>
        <xdr:cNvSpPr>
          <a:spLocks/>
        </xdr:cNvSpPr>
      </xdr:nvSpPr>
      <xdr:spPr>
        <a:xfrm>
          <a:off x="9696450" y="99917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67</xdr:row>
      <xdr:rowOff>0</xdr:rowOff>
    </xdr:from>
    <xdr:to>
      <xdr:col>10</xdr:col>
      <xdr:colOff>695325</xdr:colOff>
      <xdr:row>67</xdr:row>
      <xdr:rowOff>0</xdr:rowOff>
    </xdr:to>
    <xdr:sp>
      <xdr:nvSpPr>
        <xdr:cNvPr id="37" name="Rectangle 54"/>
        <xdr:cNvSpPr>
          <a:spLocks/>
        </xdr:cNvSpPr>
      </xdr:nvSpPr>
      <xdr:spPr>
        <a:xfrm>
          <a:off x="9001125" y="1009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67</xdr:row>
      <xdr:rowOff>0</xdr:rowOff>
    </xdr:from>
    <xdr:to>
      <xdr:col>10</xdr:col>
      <xdr:colOff>695325</xdr:colOff>
      <xdr:row>67</xdr:row>
      <xdr:rowOff>0</xdr:rowOff>
    </xdr:to>
    <xdr:sp>
      <xdr:nvSpPr>
        <xdr:cNvPr id="38" name="Rectangle 55"/>
        <xdr:cNvSpPr>
          <a:spLocks/>
        </xdr:cNvSpPr>
      </xdr:nvSpPr>
      <xdr:spPr>
        <a:xfrm>
          <a:off x="9001125" y="1009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11</xdr:col>
      <xdr:colOff>695325</xdr:colOff>
      <xdr:row>67</xdr:row>
      <xdr:rowOff>0</xdr:rowOff>
    </xdr:from>
    <xdr:to>
      <xdr:col>11</xdr:col>
      <xdr:colOff>695325</xdr:colOff>
      <xdr:row>67</xdr:row>
      <xdr:rowOff>0</xdr:rowOff>
    </xdr:to>
    <xdr:sp>
      <xdr:nvSpPr>
        <xdr:cNvPr id="39" name="Rectangle 56"/>
        <xdr:cNvSpPr>
          <a:spLocks/>
        </xdr:cNvSpPr>
      </xdr:nvSpPr>
      <xdr:spPr>
        <a:xfrm>
          <a:off x="9696450" y="1009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11</xdr:col>
      <xdr:colOff>695325</xdr:colOff>
      <xdr:row>67</xdr:row>
      <xdr:rowOff>0</xdr:rowOff>
    </xdr:from>
    <xdr:to>
      <xdr:col>11</xdr:col>
      <xdr:colOff>695325</xdr:colOff>
      <xdr:row>67</xdr:row>
      <xdr:rowOff>0</xdr:rowOff>
    </xdr:to>
    <xdr:sp>
      <xdr:nvSpPr>
        <xdr:cNvPr id="40" name="Rectangle 57"/>
        <xdr:cNvSpPr>
          <a:spLocks/>
        </xdr:cNvSpPr>
      </xdr:nvSpPr>
      <xdr:spPr>
        <a:xfrm>
          <a:off x="9696450" y="1009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69</xdr:row>
      <xdr:rowOff>47625</xdr:rowOff>
    </xdr:from>
    <xdr:to>
      <xdr:col>10</xdr:col>
      <xdr:colOff>695325</xdr:colOff>
      <xdr:row>69</xdr:row>
      <xdr:rowOff>152400</xdr:rowOff>
    </xdr:to>
    <xdr:sp>
      <xdr:nvSpPr>
        <xdr:cNvPr id="41" name="Rectangle 58"/>
        <xdr:cNvSpPr>
          <a:spLocks/>
        </xdr:cNvSpPr>
      </xdr:nvSpPr>
      <xdr:spPr>
        <a:xfrm>
          <a:off x="9001125" y="104489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69</xdr:row>
      <xdr:rowOff>47625</xdr:rowOff>
    </xdr:from>
    <xdr:to>
      <xdr:col>10</xdr:col>
      <xdr:colOff>695325</xdr:colOff>
      <xdr:row>69</xdr:row>
      <xdr:rowOff>152400</xdr:rowOff>
    </xdr:to>
    <xdr:sp>
      <xdr:nvSpPr>
        <xdr:cNvPr id="42" name="Rectangle 59"/>
        <xdr:cNvSpPr>
          <a:spLocks/>
        </xdr:cNvSpPr>
      </xdr:nvSpPr>
      <xdr:spPr>
        <a:xfrm>
          <a:off x="9001125" y="104489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11</xdr:col>
      <xdr:colOff>695325</xdr:colOff>
      <xdr:row>69</xdr:row>
      <xdr:rowOff>47625</xdr:rowOff>
    </xdr:from>
    <xdr:to>
      <xdr:col>11</xdr:col>
      <xdr:colOff>695325</xdr:colOff>
      <xdr:row>69</xdr:row>
      <xdr:rowOff>152400</xdr:rowOff>
    </xdr:to>
    <xdr:sp>
      <xdr:nvSpPr>
        <xdr:cNvPr id="43" name="Rectangle 60"/>
        <xdr:cNvSpPr>
          <a:spLocks/>
        </xdr:cNvSpPr>
      </xdr:nvSpPr>
      <xdr:spPr>
        <a:xfrm>
          <a:off x="9696450" y="104489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11</xdr:col>
      <xdr:colOff>695325</xdr:colOff>
      <xdr:row>69</xdr:row>
      <xdr:rowOff>47625</xdr:rowOff>
    </xdr:from>
    <xdr:to>
      <xdr:col>11</xdr:col>
      <xdr:colOff>695325</xdr:colOff>
      <xdr:row>69</xdr:row>
      <xdr:rowOff>152400</xdr:rowOff>
    </xdr:to>
    <xdr:sp>
      <xdr:nvSpPr>
        <xdr:cNvPr id="44" name="Rectangle 61"/>
        <xdr:cNvSpPr>
          <a:spLocks/>
        </xdr:cNvSpPr>
      </xdr:nvSpPr>
      <xdr:spPr>
        <a:xfrm>
          <a:off x="9696450" y="104489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75</xdr:row>
      <xdr:rowOff>47625</xdr:rowOff>
    </xdr:from>
    <xdr:to>
      <xdr:col>10</xdr:col>
      <xdr:colOff>695325</xdr:colOff>
      <xdr:row>75</xdr:row>
      <xdr:rowOff>152400</xdr:rowOff>
    </xdr:to>
    <xdr:sp>
      <xdr:nvSpPr>
        <xdr:cNvPr id="45" name="Rectangle 62"/>
        <xdr:cNvSpPr>
          <a:spLocks/>
        </xdr:cNvSpPr>
      </xdr:nvSpPr>
      <xdr:spPr>
        <a:xfrm>
          <a:off x="9001125" y="113633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75</xdr:row>
      <xdr:rowOff>47625</xdr:rowOff>
    </xdr:from>
    <xdr:to>
      <xdr:col>10</xdr:col>
      <xdr:colOff>695325</xdr:colOff>
      <xdr:row>75</xdr:row>
      <xdr:rowOff>152400</xdr:rowOff>
    </xdr:to>
    <xdr:sp>
      <xdr:nvSpPr>
        <xdr:cNvPr id="46" name="Rectangle 63"/>
        <xdr:cNvSpPr>
          <a:spLocks/>
        </xdr:cNvSpPr>
      </xdr:nvSpPr>
      <xdr:spPr>
        <a:xfrm>
          <a:off x="9001125" y="113633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11</xdr:col>
      <xdr:colOff>695325</xdr:colOff>
      <xdr:row>75</xdr:row>
      <xdr:rowOff>47625</xdr:rowOff>
    </xdr:from>
    <xdr:to>
      <xdr:col>11</xdr:col>
      <xdr:colOff>695325</xdr:colOff>
      <xdr:row>75</xdr:row>
      <xdr:rowOff>152400</xdr:rowOff>
    </xdr:to>
    <xdr:sp>
      <xdr:nvSpPr>
        <xdr:cNvPr id="47" name="Rectangle 64"/>
        <xdr:cNvSpPr>
          <a:spLocks/>
        </xdr:cNvSpPr>
      </xdr:nvSpPr>
      <xdr:spPr>
        <a:xfrm>
          <a:off x="9696450" y="113633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11</xdr:col>
      <xdr:colOff>695325</xdr:colOff>
      <xdr:row>75</xdr:row>
      <xdr:rowOff>47625</xdr:rowOff>
    </xdr:from>
    <xdr:to>
      <xdr:col>11</xdr:col>
      <xdr:colOff>695325</xdr:colOff>
      <xdr:row>75</xdr:row>
      <xdr:rowOff>152400</xdr:rowOff>
    </xdr:to>
    <xdr:sp>
      <xdr:nvSpPr>
        <xdr:cNvPr id="48" name="Rectangle 65"/>
        <xdr:cNvSpPr>
          <a:spLocks/>
        </xdr:cNvSpPr>
      </xdr:nvSpPr>
      <xdr:spPr>
        <a:xfrm>
          <a:off x="9696450" y="113633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77</xdr:row>
      <xdr:rowOff>47625</xdr:rowOff>
    </xdr:from>
    <xdr:to>
      <xdr:col>10</xdr:col>
      <xdr:colOff>695325</xdr:colOff>
      <xdr:row>77</xdr:row>
      <xdr:rowOff>152400</xdr:rowOff>
    </xdr:to>
    <xdr:sp>
      <xdr:nvSpPr>
        <xdr:cNvPr id="49" name="Rectangle 66"/>
        <xdr:cNvSpPr>
          <a:spLocks/>
        </xdr:cNvSpPr>
      </xdr:nvSpPr>
      <xdr:spPr>
        <a:xfrm>
          <a:off x="9001125" y="116681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77</xdr:row>
      <xdr:rowOff>47625</xdr:rowOff>
    </xdr:from>
    <xdr:to>
      <xdr:col>10</xdr:col>
      <xdr:colOff>695325</xdr:colOff>
      <xdr:row>77</xdr:row>
      <xdr:rowOff>152400</xdr:rowOff>
    </xdr:to>
    <xdr:sp>
      <xdr:nvSpPr>
        <xdr:cNvPr id="50" name="Rectangle 67"/>
        <xdr:cNvSpPr>
          <a:spLocks/>
        </xdr:cNvSpPr>
      </xdr:nvSpPr>
      <xdr:spPr>
        <a:xfrm>
          <a:off x="9001125" y="116681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11</xdr:col>
      <xdr:colOff>695325</xdr:colOff>
      <xdr:row>77</xdr:row>
      <xdr:rowOff>47625</xdr:rowOff>
    </xdr:from>
    <xdr:to>
      <xdr:col>11</xdr:col>
      <xdr:colOff>695325</xdr:colOff>
      <xdr:row>77</xdr:row>
      <xdr:rowOff>152400</xdr:rowOff>
    </xdr:to>
    <xdr:sp>
      <xdr:nvSpPr>
        <xdr:cNvPr id="51" name="Rectangle 68"/>
        <xdr:cNvSpPr>
          <a:spLocks/>
        </xdr:cNvSpPr>
      </xdr:nvSpPr>
      <xdr:spPr>
        <a:xfrm>
          <a:off x="9696450" y="116681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11</xdr:col>
      <xdr:colOff>695325</xdr:colOff>
      <xdr:row>77</xdr:row>
      <xdr:rowOff>47625</xdr:rowOff>
    </xdr:from>
    <xdr:to>
      <xdr:col>11</xdr:col>
      <xdr:colOff>695325</xdr:colOff>
      <xdr:row>77</xdr:row>
      <xdr:rowOff>152400</xdr:rowOff>
    </xdr:to>
    <xdr:sp>
      <xdr:nvSpPr>
        <xdr:cNvPr id="52" name="Rectangle 69"/>
        <xdr:cNvSpPr>
          <a:spLocks/>
        </xdr:cNvSpPr>
      </xdr:nvSpPr>
      <xdr:spPr>
        <a:xfrm>
          <a:off x="9696450" y="116681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84</xdr:row>
      <xdr:rowOff>0</xdr:rowOff>
    </xdr:from>
    <xdr:to>
      <xdr:col>10</xdr:col>
      <xdr:colOff>695325</xdr:colOff>
      <xdr:row>84</xdr:row>
      <xdr:rowOff>0</xdr:rowOff>
    </xdr:to>
    <xdr:sp>
      <xdr:nvSpPr>
        <xdr:cNvPr id="53" name="Rectangle 70"/>
        <xdr:cNvSpPr>
          <a:spLocks/>
        </xdr:cNvSpPr>
      </xdr:nvSpPr>
      <xdr:spPr>
        <a:xfrm>
          <a:off x="9001125" y="12687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84</xdr:row>
      <xdr:rowOff>0</xdr:rowOff>
    </xdr:from>
    <xdr:to>
      <xdr:col>10</xdr:col>
      <xdr:colOff>695325</xdr:colOff>
      <xdr:row>84</xdr:row>
      <xdr:rowOff>0</xdr:rowOff>
    </xdr:to>
    <xdr:sp>
      <xdr:nvSpPr>
        <xdr:cNvPr id="54" name="Rectangle 71"/>
        <xdr:cNvSpPr>
          <a:spLocks/>
        </xdr:cNvSpPr>
      </xdr:nvSpPr>
      <xdr:spPr>
        <a:xfrm>
          <a:off x="9001125" y="12687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11</xdr:col>
      <xdr:colOff>695325</xdr:colOff>
      <xdr:row>92</xdr:row>
      <xdr:rowOff>0</xdr:rowOff>
    </xdr:from>
    <xdr:to>
      <xdr:col>11</xdr:col>
      <xdr:colOff>695325</xdr:colOff>
      <xdr:row>92</xdr:row>
      <xdr:rowOff>0</xdr:rowOff>
    </xdr:to>
    <xdr:sp>
      <xdr:nvSpPr>
        <xdr:cNvPr id="55" name="Rectangle 72"/>
        <xdr:cNvSpPr>
          <a:spLocks/>
        </xdr:cNvSpPr>
      </xdr:nvSpPr>
      <xdr:spPr>
        <a:xfrm>
          <a:off x="9696450" y="1390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11</xdr:col>
      <xdr:colOff>695325</xdr:colOff>
      <xdr:row>92</xdr:row>
      <xdr:rowOff>0</xdr:rowOff>
    </xdr:from>
    <xdr:to>
      <xdr:col>11</xdr:col>
      <xdr:colOff>695325</xdr:colOff>
      <xdr:row>92</xdr:row>
      <xdr:rowOff>0</xdr:rowOff>
    </xdr:to>
    <xdr:sp>
      <xdr:nvSpPr>
        <xdr:cNvPr id="56" name="Rectangle 73"/>
        <xdr:cNvSpPr>
          <a:spLocks/>
        </xdr:cNvSpPr>
      </xdr:nvSpPr>
      <xdr:spPr>
        <a:xfrm>
          <a:off x="9696450" y="1390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106</xdr:row>
      <xdr:rowOff>47625</xdr:rowOff>
    </xdr:from>
    <xdr:to>
      <xdr:col>10</xdr:col>
      <xdr:colOff>695325</xdr:colOff>
      <xdr:row>106</xdr:row>
      <xdr:rowOff>152400</xdr:rowOff>
    </xdr:to>
    <xdr:sp>
      <xdr:nvSpPr>
        <xdr:cNvPr id="57" name="Rectangle 74"/>
        <xdr:cNvSpPr>
          <a:spLocks/>
        </xdr:cNvSpPr>
      </xdr:nvSpPr>
      <xdr:spPr>
        <a:xfrm>
          <a:off x="9001125" y="162591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10</xdr:col>
      <xdr:colOff>695325</xdr:colOff>
      <xdr:row>106</xdr:row>
      <xdr:rowOff>47625</xdr:rowOff>
    </xdr:from>
    <xdr:to>
      <xdr:col>10</xdr:col>
      <xdr:colOff>695325</xdr:colOff>
      <xdr:row>106</xdr:row>
      <xdr:rowOff>152400</xdr:rowOff>
    </xdr:to>
    <xdr:sp>
      <xdr:nvSpPr>
        <xdr:cNvPr id="58" name="Rectangle 75"/>
        <xdr:cNvSpPr>
          <a:spLocks/>
        </xdr:cNvSpPr>
      </xdr:nvSpPr>
      <xdr:spPr>
        <a:xfrm>
          <a:off x="9001125" y="162591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6\valida06\antecedentes\Bibliotecas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erialAdq05a"/>
      <sheetName val="MaterialAdq05b"/>
      <sheetName val="MaterialAdq05c"/>
    </sheetNames>
    <sheetDataSet>
      <sheetData sheetId="0">
        <row r="89">
          <cell r="C89">
            <v>661</v>
          </cell>
          <cell r="D89">
            <v>1787</v>
          </cell>
          <cell r="I89">
            <v>45</v>
          </cell>
          <cell r="J89">
            <v>55</v>
          </cell>
          <cell r="M89">
            <v>23305</v>
          </cell>
          <cell r="N89">
            <v>87737</v>
          </cell>
        </row>
        <row r="90">
          <cell r="C90">
            <v>529</v>
          </cell>
          <cell r="D90">
            <v>592</v>
          </cell>
          <cell r="I90">
            <v>47</v>
          </cell>
          <cell r="J90">
            <v>87</v>
          </cell>
          <cell r="M90">
            <v>13676</v>
          </cell>
          <cell r="N90">
            <v>21600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zoomScale="75" zoomScaleNormal="75" workbookViewId="0" topLeftCell="A1">
      <selection activeCell="N29" sqref="N29"/>
    </sheetView>
  </sheetViews>
  <sheetFormatPr defaultColWidth="11.421875" defaultRowHeight="12.75"/>
  <cols>
    <col min="1" max="1" width="35.00390625" style="3" customWidth="1"/>
    <col min="2" max="2" width="7.140625" style="32" customWidth="1"/>
    <col min="3" max="3" width="2.7109375" style="32" customWidth="1"/>
    <col min="4" max="4" width="11.28125" style="33" customWidth="1"/>
    <col min="5" max="5" width="11.421875" style="33" customWidth="1"/>
    <col min="6" max="7" width="11.421875" style="3" customWidth="1"/>
    <col min="8" max="9" width="11.421875" style="33" customWidth="1"/>
    <col min="10" max="10" width="11.7109375" style="33" customWidth="1"/>
    <col min="11" max="11" width="11.421875" style="33" customWidth="1"/>
    <col min="12" max="12" width="0.9921875" style="3" customWidth="1"/>
    <col min="13" max="16384" width="11.421875" style="3" customWidth="1"/>
  </cols>
  <sheetData>
    <row r="1" spans="1:12" ht="15.75" customHeight="1">
      <c r="A1" s="98" t="s">
        <v>147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2:11" ht="15.75" customHeight="1">
      <c r="B2" s="3"/>
      <c r="C2" s="3"/>
      <c r="D2" s="3"/>
      <c r="E2" s="3"/>
      <c r="H2" s="3"/>
      <c r="I2" s="3"/>
      <c r="J2" s="3"/>
      <c r="K2" s="3"/>
    </row>
    <row r="3" spans="1:12" ht="12.75" customHeight="1">
      <c r="A3" s="99" t="s">
        <v>168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12.75" customHeight="1">
      <c r="A4" s="99" t="s">
        <v>167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ht="12.75" customHeight="1">
      <c r="A5" s="99">
        <v>2005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2" ht="12.7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30"/>
    </row>
    <row r="7" spans="2:11" ht="12.75" customHeight="1">
      <c r="B7" s="20"/>
      <c r="C7" s="20"/>
      <c r="D7" s="1"/>
      <c r="E7" s="1"/>
      <c r="F7" s="1"/>
      <c r="G7" s="1"/>
      <c r="H7" s="1"/>
      <c r="I7" s="1"/>
      <c r="J7" s="1"/>
      <c r="K7" s="1"/>
    </row>
    <row r="8" spans="1:11" ht="12.75" customHeight="1">
      <c r="A8" s="80" t="s">
        <v>139</v>
      </c>
      <c r="B8" s="81"/>
      <c r="C8" s="81"/>
      <c r="D8" s="82"/>
      <c r="E8" s="83"/>
      <c r="F8" s="84" t="s">
        <v>145</v>
      </c>
      <c r="G8" s="84"/>
      <c r="H8" s="84"/>
      <c r="I8" s="84"/>
      <c r="J8" s="85"/>
      <c r="K8" s="83"/>
    </row>
    <row r="9" spans="1:11" ht="12.75" customHeight="1">
      <c r="A9" s="89" t="s">
        <v>150</v>
      </c>
      <c r="B9" s="87"/>
      <c r="C9" s="87"/>
      <c r="D9" s="94">
        <v>25098003</v>
      </c>
      <c r="E9" s="83"/>
      <c r="F9" s="89" t="s">
        <v>151</v>
      </c>
      <c r="G9" s="86"/>
      <c r="H9" s="86"/>
      <c r="I9" s="86"/>
      <c r="J9" s="85"/>
      <c r="K9" s="94">
        <v>6500</v>
      </c>
    </row>
    <row r="10" spans="1:11" ht="12.75" customHeight="1">
      <c r="A10" s="89" t="s">
        <v>149</v>
      </c>
      <c r="B10" s="81"/>
      <c r="C10" s="81"/>
      <c r="D10" s="94">
        <v>7787114</v>
      </c>
      <c r="E10" s="83"/>
      <c r="F10" s="89" t="s">
        <v>152</v>
      </c>
      <c r="G10" s="86"/>
      <c r="H10" s="86"/>
      <c r="I10" s="86"/>
      <c r="J10" s="85"/>
      <c r="K10" s="94">
        <v>19078</v>
      </c>
    </row>
    <row r="11" spans="1:11" ht="12.75" customHeight="1">
      <c r="A11" s="84" t="s">
        <v>140</v>
      </c>
      <c r="B11" s="81"/>
      <c r="C11" s="81"/>
      <c r="D11" s="94"/>
      <c r="E11" s="83"/>
      <c r="F11" s="89" t="s">
        <v>153</v>
      </c>
      <c r="G11" s="86"/>
      <c r="H11" s="86"/>
      <c r="I11" s="86"/>
      <c r="J11" s="85"/>
      <c r="K11" s="94">
        <v>189</v>
      </c>
    </row>
    <row r="12" spans="1:11" ht="12.75" customHeight="1">
      <c r="A12" s="89" t="s">
        <v>141</v>
      </c>
      <c r="B12" s="81"/>
      <c r="C12" s="81"/>
      <c r="D12" s="94"/>
      <c r="E12" s="83"/>
      <c r="F12" s="95" t="s">
        <v>154</v>
      </c>
      <c r="G12" s="86"/>
      <c r="H12" s="86"/>
      <c r="I12" s="86"/>
      <c r="J12" s="85"/>
      <c r="K12" s="94">
        <v>138</v>
      </c>
    </row>
    <row r="13" spans="1:11" ht="12.75" customHeight="1">
      <c r="A13" s="95" t="s">
        <v>0</v>
      </c>
      <c r="B13" s="81"/>
      <c r="C13" s="81"/>
      <c r="D13" s="94">
        <v>2168854</v>
      </c>
      <c r="E13" s="83"/>
      <c r="F13" s="95" t="s">
        <v>155</v>
      </c>
      <c r="G13" s="86"/>
      <c r="H13" s="86"/>
      <c r="I13" s="86"/>
      <c r="J13" s="85"/>
      <c r="K13" s="94">
        <v>51</v>
      </c>
    </row>
    <row r="14" spans="1:11" ht="12.75" customHeight="1">
      <c r="A14" s="95" t="s">
        <v>1</v>
      </c>
      <c r="B14" s="81"/>
      <c r="C14" s="81"/>
      <c r="D14" s="94">
        <v>5957418</v>
      </c>
      <c r="E14" s="83"/>
      <c r="F14" s="89" t="s">
        <v>156</v>
      </c>
      <c r="G14" s="86"/>
      <c r="H14" s="86"/>
      <c r="I14" s="86"/>
      <c r="J14" s="85"/>
      <c r="K14" s="94">
        <v>47105</v>
      </c>
    </row>
    <row r="15" spans="1:11" ht="12.75" customHeight="1">
      <c r="A15" s="96" t="s">
        <v>142</v>
      </c>
      <c r="B15" s="81"/>
      <c r="C15" s="81"/>
      <c r="D15" s="94">
        <v>74227</v>
      </c>
      <c r="E15" s="83"/>
      <c r="F15" s="89" t="s">
        <v>157</v>
      </c>
      <c r="G15" s="86"/>
      <c r="H15" s="86"/>
      <c r="I15" s="86"/>
      <c r="J15" s="85"/>
      <c r="K15" s="94">
        <v>5380145</v>
      </c>
    </row>
    <row r="16" spans="1:11" ht="12.75" customHeight="1">
      <c r="A16" s="96" t="s">
        <v>143</v>
      </c>
      <c r="B16" s="81"/>
      <c r="C16" s="81"/>
      <c r="D16" s="94">
        <v>12530</v>
      </c>
      <c r="E16" s="83"/>
      <c r="F16" s="89" t="s">
        <v>158</v>
      </c>
      <c r="G16" s="86"/>
      <c r="H16" s="86"/>
      <c r="I16" s="86"/>
      <c r="J16" s="85"/>
      <c r="K16" s="94">
        <v>1527766</v>
      </c>
    </row>
    <row r="17" spans="1:11" ht="12.75" customHeight="1">
      <c r="A17" s="97" t="s">
        <v>148</v>
      </c>
      <c r="B17" s="81"/>
      <c r="C17" s="81"/>
      <c r="D17" s="94">
        <v>8000</v>
      </c>
      <c r="E17" s="83"/>
      <c r="F17" s="80" t="s">
        <v>146</v>
      </c>
      <c r="G17" s="80"/>
      <c r="H17" s="80"/>
      <c r="I17" s="80"/>
      <c r="J17" s="85"/>
      <c r="K17" s="86"/>
    </row>
    <row r="18" spans="1:11" ht="12.75" customHeight="1">
      <c r="A18" s="90" t="s">
        <v>144</v>
      </c>
      <c r="B18" s="81"/>
      <c r="C18" s="81"/>
      <c r="D18" s="94"/>
      <c r="E18" s="83"/>
      <c r="F18" s="89" t="s">
        <v>159</v>
      </c>
      <c r="G18" s="86"/>
      <c r="H18" s="86"/>
      <c r="I18" s="86"/>
      <c r="J18" s="85"/>
      <c r="K18" s="94">
        <v>911965</v>
      </c>
    </row>
    <row r="19" spans="1:11" ht="12.75" customHeight="1">
      <c r="A19" s="89" t="s">
        <v>0</v>
      </c>
      <c r="B19" s="81"/>
      <c r="C19" s="81"/>
      <c r="D19" s="94">
        <v>3424246</v>
      </c>
      <c r="E19" s="83"/>
      <c r="F19" s="89" t="s">
        <v>160</v>
      </c>
      <c r="G19" s="86"/>
      <c r="H19" s="86"/>
      <c r="I19" s="86"/>
      <c r="J19" s="85"/>
      <c r="K19" s="94">
        <v>5838803</v>
      </c>
    </row>
    <row r="20" spans="1:11" ht="12.75" customHeight="1">
      <c r="A20" s="89" t="s">
        <v>1</v>
      </c>
      <c r="B20" s="81"/>
      <c r="C20" s="81"/>
      <c r="D20" s="94">
        <v>11397412</v>
      </c>
      <c r="E20" s="83"/>
      <c r="F20" s="89" t="s">
        <v>161</v>
      </c>
      <c r="G20" s="86"/>
      <c r="H20" s="86"/>
      <c r="I20" s="86"/>
      <c r="J20" s="85"/>
      <c r="K20" s="94">
        <v>51765</v>
      </c>
    </row>
    <row r="21" spans="1:11" ht="12.75" customHeight="1">
      <c r="A21" s="90"/>
      <c r="B21" s="81"/>
      <c r="C21" s="81"/>
      <c r="D21" s="88"/>
      <c r="E21" s="83"/>
      <c r="F21" s="89" t="s">
        <v>162</v>
      </c>
      <c r="G21" s="86"/>
      <c r="H21" s="86"/>
      <c r="I21" s="86"/>
      <c r="J21" s="85"/>
      <c r="K21" s="94">
        <v>8309523</v>
      </c>
    </row>
    <row r="22" spans="1:11" ht="12.75" customHeight="1">
      <c r="A22" s="86"/>
      <c r="B22" s="81"/>
      <c r="C22" s="81"/>
      <c r="D22" s="88"/>
      <c r="E22" s="83"/>
      <c r="F22" s="89" t="s">
        <v>163</v>
      </c>
      <c r="G22" s="86"/>
      <c r="H22" s="86"/>
      <c r="I22" s="86"/>
      <c r="J22" s="85"/>
      <c r="K22" s="94">
        <v>349528</v>
      </c>
    </row>
    <row r="23" spans="1:11" ht="12.75" customHeight="1">
      <c r="A23" s="86"/>
      <c r="B23" s="81"/>
      <c r="C23" s="81"/>
      <c r="D23" s="88"/>
      <c r="E23" s="83"/>
      <c r="F23" s="89" t="s">
        <v>164</v>
      </c>
      <c r="G23" s="86"/>
      <c r="H23" s="86"/>
      <c r="I23" s="86"/>
      <c r="J23" s="85"/>
      <c r="K23" s="94">
        <v>13050</v>
      </c>
    </row>
    <row r="24" spans="1:12" ht="12.75" customHeight="1">
      <c r="A24" s="91"/>
      <c r="B24" s="92"/>
      <c r="C24" s="92"/>
      <c r="D24" s="93"/>
      <c r="E24" s="93"/>
      <c r="F24" s="93"/>
      <c r="G24" s="93"/>
      <c r="H24" s="93"/>
      <c r="I24" s="93"/>
      <c r="J24" s="91"/>
      <c r="K24" s="93"/>
      <c r="L24" s="30"/>
    </row>
    <row r="25" spans="2:11" ht="12.75" customHeight="1">
      <c r="B25" s="35"/>
      <c r="C25" s="35"/>
      <c r="D25" s="1"/>
      <c r="E25" s="1"/>
      <c r="F25" s="1"/>
      <c r="G25" s="1"/>
      <c r="H25" s="1"/>
      <c r="I25" s="1"/>
      <c r="J25" s="1"/>
      <c r="K25" s="1"/>
    </row>
    <row r="26" spans="2:11" ht="12.75" customHeight="1">
      <c r="B26" s="35"/>
      <c r="C26" s="35"/>
      <c r="D26" s="1"/>
      <c r="E26" s="1"/>
      <c r="F26" s="1"/>
      <c r="G26" s="1"/>
      <c r="H26" s="1"/>
      <c r="I26" s="1"/>
      <c r="J26" s="1"/>
      <c r="K26" s="1"/>
    </row>
    <row r="27" spans="1:12" ht="12.75" customHeight="1">
      <c r="A27" s="99" t="s">
        <v>168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</row>
    <row r="28" spans="1:12" ht="12.75" customHeight="1">
      <c r="A28" s="99" t="s">
        <v>165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</row>
    <row r="29" spans="1:12" ht="12.75" customHeight="1">
      <c r="A29" s="99">
        <v>2005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</row>
    <row r="30" spans="1:12" ht="12.75" customHeight="1">
      <c r="A30" s="30"/>
      <c r="B30" s="31"/>
      <c r="C30" s="31"/>
      <c r="D30" s="27"/>
      <c r="E30" s="27"/>
      <c r="F30" s="30"/>
      <c r="G30" s="30"/>
      <c r="H30" s="27"/>
      <c r="I30" s="27"/>
      <c r="J30" s="27"/>
      <c r="K30" s="27"/>
      <c r="L30" s="30"/>
    </row>
    <row r="31" ht="9" customHeight="1"/>
    <row r="32" spans="2:11" ht="12" customHeight="1">
      <c r="B32" s="9"/>
      <c r="C32" s="9"/>
      <c r="D32" s="102" t="s">
        <v>138</v>
      </c>
      <c r="E32" s="102"/>
      <c r="F32" s="102"/>
      <c r="G32" s="102"/>
      <c r="H32" s="102"/>
      <c r="I32" s="102"/>
      <c r="J32" s="26" t="s">
        <v>104</v>
      </c>
      <c r="K32" s="26"/>
    </row>
    <row r="33" spans="1:12" ht="12" customHeight="1">
      <c r="A33" s="34"/>
      <c r="B33" s="103" t="s">
        <v>85</v>
      </c>
      <c r="C33" s="103"/>
      <c r="D33" s="101" t="s">
        <v>131</v>
      </c>
      <c r="E33" s="101"/>
      <c r="F33" s="103" t="s">
        <v>2</v>
      </c>
      <c r="G33" s="103"/>
      <c r="H33" s="101" t="s">
        <v>86</v>
      </c>
      <c r="I33" s="101"/>
      <c r="J33" s="26" t="s">
        <v>105</v>
      </c>
      <c r="K33" s="26"/>
      <c r="L33" s="34"/>
    </row>
    <row r="34" spans="2:11" ht="12" customHeight="1">
      <c r="B34" s="100" t="s">
        <v>106</v>
      </c>
      <c r="C34" s="100"/>
      <c r="D34" s="11" t="s">
        <v>0</v>
      </c>
      <c r="E34" s="11" t="s">
        <v>1</v>
      </c>
      <c r="F34" s="12" t="s">
        <v>0</v>
      </c>
      <c r="G34" s="12" t="s">
        <v>1</v>
      </c>
      <c r="H34" s="11" t="s">
        <v>0</v>
      </c>
      <c r="I34" s="11" t="s">
        <v>1</v>
      </c>
      <c r="J34" s="13" t="s">
        <v>0</v>
      </c>
      <c r="K34" s="13" t="s">
        <v>1</v>
      </c>
    </row>
    <row r="35" spans="1:12" ht="9" customHeight="1">
      <c r="A35" s="30"/>
      <c r="B35" s="15"/>
      <c r="C35" s="15"/>
      <c r="D35" s="16"/>
      <c r="E35" s="16"/>
      <c r="F35" s="17"/>
      <c r="G35" s="17"/>
      <c r="H35" s="16"/>
      <c r="I35" s="16"/>
      <c r="J35" s="16"/>
      <c r="K35" s="16"/>
      <c r="L35" s="30"/>
    </row>
    <row r="36" spans="2:11" ht="12.75" customHeight="1">
      <c r="B36" s="35"/>
      <c r="C36" s="35"/>
      <c r="D36" s="1"/>
      <c r="E36" s="1"/>
      <c r="F36" s="5"/>
      <c r="G36" s="5"/>
      <c r="H36" s="1"/>
      <c r="I36" s="1"/>
      <c r="J36" s="1"/>
      <c r="K36" s="1"/>
    </row>
    <row r="37" spans="1:11" ht="12.75" customHeight="1">
      <c r="A37" s="5" t="s">
        <v>79</v>
      </c>
      <c r="B37" s="34">
        <v>10</v>
      </c>
      <c r="D37" s="77">
        <v>7525</v>
      </c>
      <c r="E37" s="24">
        <v>22382</v>
      </c>
      <c r="F37" s="24">
        <v>178</v>
      </c>
      <c r="G37" s="1">
        <v>228</v>
      </c>
      <c r="H37" s="1">
        <v>7703</v>
      </c>
      <c r="I37" s="1">
        <v>22610</v>
      </c>
      <c r="J37" s="1">
        <v>123613</v>
      </c>
      <c r="K37" s="1">
        <v>489640</v>
      </c>
    </row>
    <row r="38" spans="1:11" ht="12.75" customHeight="1">
      <c r="A38" s="3" t="s">
        <v>80</v>
      </c>
      <c r="B38" s="34">
        <v>6</v>
      </c>
      <c r="C38" s="34"/>
      <c r="D38" s="28">
        <v>4815</v>
      </c>
      <c r="E38" s="28">
        <v>24408</v>
      </c>
      <c r="F38" s="1">
        <v>190</v>
      </c>
      <c r="G38" s="1">
        <v>298</v>
      </c>
      <c r="H38" s="1">
        <v>5005</v>
      </c>
      <c r="I38" s="1">
        <v>24706</v>
      </c>
      <c r="J38" s="1">
        <v>85266</v>
      </c>
      <c r="K38" s="1">
        <v>958034</v>
      </c>
    </row>
    <row r="39" spans="1:11" ht="12.75" customHeight="1">
      <c r="A39" s="3" t="s">
        <v>81</v>
      </c>
      <c r="B39" s="34">
        <v>5</v>
      </c>
      <c r="C39" s="34"/>
      <c r="D39" s="24">
        <v>2112</v>
      </c>
      <c r="E39" s="24">
        <v>5680</v>
      </c>
      <c r="F39" s="1">
        <v>199</v>
      </c>
      <c r="G39" s="1">
        <v>278</v>
      </c>
      <c r="H39" s="1">
        <v>2311</v>
      </c>
      <c r="I39" s="1">
        <v>5958</v>
      </c>
      <c r="J39" s="1">
        <v>78248</v>
      </c>
      <c r="K39" s="1">
        <v>206656</v>
      </c>
    </row>
    <row r="40" spans="1:11" ht="12.75" customHeight="1">
      <c r="A40" s="3" t="s">
        <v>82</v>
      </c>
      <c r="B40" s="34">
        <v>38</v>
      </c>
      <c r="C40" s="34"/>
      <c r="D40" s="24">
        <v>14187</v>
      </c>
      <c r="E40" s="24">
        <v>37604</v>
      </c>
      <c r="F40" s="24">
        <v>3792</v>
      </c>
      <c r="G40" s="24">
        <v>5084</v>
      </c>
      <c r="H40" s="1">
        <v>17979</v>
      </c>
      <c r="I40" s="1">
        <v>42688</v>
      </c>
      <c r="J40" s="24">
        <v>580206</v>
      </c>
      <c r="K40" s="24">
        <v>1660636</v>
      </c>
    </row>
    <row r="41" spans="1:11" ht="12.75" customHeight="1">
      <c r="A41" s="3" t="s">
        <v>83</v>
      </c>
      <c r="B41" s="34">
        <v>7</v>
      </c>
      <c r="C41" s="34"/>
      <c r="D41" s="24">
        <v>11129</v>
      </c>
      <c r="E41" s="24">
        <v>24975</v>
      </c>
      <c r="F41" s="1">
        <v>1883</v>
      </c>
      <c r="G41" s="1">
        <v>2372</v>
      </c>
      <c r="H41" s="1">
        <v>13012</v>
      </c>
      <c r="I41" s="1">
        <v>27347</v>
      </c>
      <c r="J41" s="1">
        <v>245584</v>
      </c>
      <c r="K41" s="1">
        <v>1123356</v>
      </c>
    </row>
    <row r="42" spans="1:11" ht="12.75" customHeight="1">
      <c r="A42" s="3" t="s">
        <v>84</v>
      </c>
      <c r="B42" s="34">
        <v>32</v>
      </c>
      <c r="C42" s="34"/>
      <c r="D42" s="24">
        <v>9925</v>
      </c>
      <c r="E42" s="24">
        <v>10536</v>
      </c>
      <c r="F42" s="1">
        <v>1996</v>
      </c>
      <c r="G42" s="1">
        <v>2245</v>
      </c>
      <c r="H42" s="1">
        <v>11921</v>
      </c>
      <c r="I42" s="1">
        <v>12781</v>
      </c>
      <c r="J42" s="1">
        <v>301323</v>
      </c>
      <c r="K42" s="1">
        <v>380787</v>
      </c>
    </row>
    <row r="43" spans="1:11" ht="12.75" customHeight="1">
      <c r="A43" s="3" t="s">
        <v>93</v>
      </c>
      <c r="B43" s="23">
        <v>19</v>
      </c>
      <c r="C43" s="23"/>
      <c r="D43" s="24">
        <v>9469</v>
      </c>
      <c r="E43" s="24">
        <v>10149</v>
      </c>
      <c r="F43" s="1">
        <v>2767</v>
      </c>
      <c r="G43" s="1">
        <v>3227</v>
      </c>
      <c r="H43" s="1">
        <v>12236</v>
      </c>
      <c r="I43" s="1">
        <v>13376</v>
      </c>
      <c r="J43" s="1">
        <v>395188</v>
      </c>
      <c r="K43" s="1">
        <v>501939</v>
      </c>
    </row>
    <row r="44" spans="1:12" ht="12.75" customHeight="1">
      <c r="A44" s="3" t="s">
        <v>110</v>
      </c>
      <c r="B44" s="36">
        <v>25</v>
      </c>
      <c r="C44" s="36"/>
      <c r="D44" s="38">
        <v>14836</v>
      </c>
      <c r="E44" s="38">
        <v>22094</v>
      </c>
      <c r="F44" s="38">
        <v>2387</v>
      </c>
      <c r="G44" s="38">
        <v>3228</v>
      </c>
      <c r="H44" s="1">
        <v>17223</v>
      </c>
      <c r="I44" s="1">
        <v>25322</v>
      </c>
      <c r="J44" s="38">
        <v>336277</v>
      </c>
      <c r="K44" s="38">
        <v>602852</v>
      </c>
      <c r="L44" s="2"/>
    </row>
    <row r="45" spans="1:12" ht="12.75" customHeight="1">
      <c r="A45" s="3" t="s">
        <v>128</v>
      </c>
      <c r="B45" s="23"/>
      <c r="C45" s="23"/>
      <c r="D45" s="38">
        <v>1662</v>
      </c>
      <c r="E45" s="38">
        <v>2143</v>
      </c>
      <c r="F45" s="38">
        <v>1</v>
      </c>
      <c r="G45" s="38">
        <v>1</v>
      </c>
      <c r="H45" s="1">
        <v>1663</v>
      </c>
      <c r="I45" s="1">
        <v>2144</v>
      </c>
      <c r="J45" s="38">
        <v>23149</v>
      </c>
      <c r="K45" s="38">
        <v>33518</v>
      </c>
      <c r="L45" s="2"/>
    </row>
    <row r="46" spans="1:12" ht="12.75" customHeight="1">
      <c r="A46" s="30"/>
      <c r="B46" s="37"/>
      <c r="C46" s="37"/>
      <c r="D46" s="27"/>
      <c r="E46" s="27"/>
      <c r="F46" s="27"/>
      <c r="G46" s="27"/>
      <c r="H46" s="27"/>
      <c r="I46" s="27"/>
      <c r="J46" s="27"/>
      <c r="K46" s="27"/>
      <c r="L46" s="30"/>
    </row>
    <row r="47" spans="1:11" ht="9" customHeight="1">
      <c r="A47" s="5"/>
      <c r="B47" s="23"/>
      <c r="C47" s="23"/>
      <c r="D47" s="1"/>
      <c r="E47" s="1"/>
      <c r="F47" s="1"/>
      <c r="G47" s="1"/>
      <c r="H47" s="1"/>
      <c r="I47" s="1"/>
      <c r="J47" s="1"/>
      <c r="K47" s="1"/>
    </row>
    <row r="48" spans="1:12" ht="12.75" customHeight="1">
      <c r="A48" s="2" t="s">
        <v>91</v>
      </c>
      <c r="B48" s="18">
        <f>SUM(B37:B44)</f>
        <v>142</v>
      </c>
      <c r="C48" s="18"/>
      <c r="D48" s="18">
        <f aca="true" t="shared" si="0" ref="D48:J48">SUM(D37:D45)</f>
        <v>75660</v>
      </c>
      <c r="E48" s="18">
        <f t="shared" si="0"/>
        <v>159971</v>
      </c>
      <c r="F48" s="18">
        <f t="shared" si="0"/>
        <v>13393</v>
      </c>
      <c r="G48" s="18">
        <f t="shared" si="0"/>
        <v>16961</v>
      </c>
      <c r="H48" s="18">
        <f t="shared" si="0"/>
        <v>89053</v>
      </c>
      <c r="I48" s="18">
        <f t="shared" si="0"/>
        <v>176932</v>
      </c>
      <c r="J48" s="18">
        <f t="shared" si="0"/>
        <v>2168854</v>
      </c>
      <c r="K48" s="18">
        <f>SUM(K37:K45)</f>
        <v>5957418</v>
      </c>
      <c r="L48" s="33"/>
    </row>
    <row r="49" spans="1:12" ht="12.75" customHeight="1">
      <c r="A49" s="30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30"/>
    </row>
    <row r="50" spans="1:11" ht="12.75" customHeight="1">
      <c r="A50" s="5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 customHeight="1">
      <c r="A51" s="72" t="s">
        <v>136</v>
      </c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 customHeight="1">
      <c r="A52" s="7" t="s">
        <v>129</v>
      </c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 customHeight="1">
      <c r="A53" s="21" t="s">
        <v>130</v>
      </c>
      <c r="B53" s="35"/>
      <c r="C53" s="35"/>
      <c r="D53" s="1"/>
      <c r="E53" s="1"/>
      <c r="F53" s="1"/>
      <c r="G53" s="1"/>
      <c r="H53" s="1"/>
      <c r="I53" s="1"/>
      <c r="J53" s="1"/>
      <c r="K53" s="1"/>
    </row>
    <row r="54" ht="12.75" customHeight="1"/>
    <row r="55" ht="12.75" customHeight="1">
      <c r="A55" s="22" t="s">
        <v>92</v>
      </c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</sheetData>
  <mergeCells count="13">
    <mergeCell ref="A29:L29"/>
    <mergeCell ref="B34:C34"/>
    <mergeCell ref="H33:I33"/>
    <mergeCell ref="D32:I32"/>
    <mergeCell ref="D33:E33"/>
    <mergeCell ref="F33:G33"/>
    <mergeCell ref="B33:C33"/>
    <mergeCell ref="A1:L1"/>
    <mergeCell ref="A4:L4"/>
    <mergeCell ref="A5:L5"/>
    <mergeCell ref="A28:L28"/>
    <mergeCell ref="A3:L3"/>
    <mergeCell ref="A27:L27"/>
  </mergeCells>
  <printOptions horizontalCentered="1"/>
  <pageMargins left="0.3937007874015748" right="0.3937007874015748" top="0.7874015748031497" bottom="0.3937007874015748" header="0.1968503937007874" footer="0"/>
  <pageSetup horizontalDpi="600" verticalDpi="600" orientation="landscape" paperSize="12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1767"/>
  <sheetViews>
    <sheetView tabSelected="1" zoomScale="75" zoomScaleNormal="75" workbookViewId="0" topLeftCell="A1">
      <selection activeCell="B18" sqref="B18"/>
    </sheetView>
  </sheetViews>
  <sheetFormatPr defaultColWidth="11.421875" defaultRowHeight="12.75"/>
  <cols>
    <col min="1" max="1" width="1.1484375" style="3" customWidth="1"/>
    <col min="2" max="2" width="59.140625" style="3" customWidth="1"/>
    <col min="3" max="3" width="7.28125" style="32" customWidth="1"/>
    <col min="4" max="4" width="2.421875" style="32" customWidth="1"/>
    <col min="5" max="5" width="8.8515625" style="54" customWidth="1"/>
    <col min="6" max="6" width="9.7109375" style="54" customWidth="1"/>
    <col min="7" max="7" width="7.8515625" style="52" customWidth="1"/>
    <col min="8" max="8" width="9.7109375" style="52" customWidth="1"/>
    <col min="9" max="9" width="8.7109375" style="54" customWidth="1"/>
    <col min="10" max="10" width="9.7109375" style="54" customWidth="1"/>
    <col min="11" max="11" width="10.421875" style="52" customWidth="1"/>
    <col min="12" max="12" width="10.7109375" style="52" customWidth="1"/>
    <col min="13" max="13" width="1.1484375" style="52" customWidth="1"/>
    <col min="14" max="14" width="11.421875" style="52" customWidth="1"/>
    <col min="15" max="16384" width="11.421875" style="3" customWidth="1"/>
  </cols>
  <sheetData>
    <row r="1" spans="1:12" ht="12.75">
      <c r="A1" s="99" t="s">
        <v>168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2.75">
      <c r="A2" s="99" t="s">
        <v>166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12.75">
      <c r="A3" s="99">
        <v>2005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3" ht="12.75">
      <c r="A4" s="30"/>
      <c r="B4" s="30"/>
      <c r="C4" s="31"/>
      <c r="D4" s="31"/>
      <c r="E4" s="57"/>
      <c r="F4" s="57"/>
      <c r="G4" s="58"/>
      <c r="H4" s="58"/>
      <c r="I4" s="57"/>
      <c r="J4" s="57"/>
      <c r="K4" s="58"/>
      <c r="L4" s="58"/>
      <c r="M4" s="58"/>
    </row>
    <row r="5" ht="8.25" customHeight="1"/>
    <row r="6" spans="2:12" ht="10.5" customHeight="1">
      <c r="B6" s="7"/>
      <c r="C6" s="9"/>
      <c r="D6" s="9"/>
      <c r="E6" s="105" t="s">
        <v>138</v>
      </c>
      <c r="F6" s="105"/>
      <c r="G6" s="105"/>
      <c r="H6" s="105"/>
      <c r="I6" s="105"/>
      <c r="J6" s="105"/>
      <c r="K6" s="59" t="s">
        <v>104</v>
      </c>
      <c r="L6" s="59"/>
    </row>
    <row r="7" spans="2:14" s="34" customFormat="1" ht="10.5" customHeight="1">
      <c r="B7" s="8"/>
      <c r="C7" s="103" t="s">
        <v>85</v>
      </c>
      <c r="D7" s="103"/>
      <c r="E7" s="104" t="s">
        <v>131</v>
      </c>
      <c r="F7" s="104"/>
      <c r="G7" s="106" t="s">
        <v>2</v>
      </c>
      <c r="H7" s="106"/>
      <c r="I7" s="104" t="s">
        <v>86</v>
      </c>
      <c r="J7" s="104"/>
      <c r="K7" s="59" t="s">
        <v>107</v>
      </c>
      <c r="L7" s="59"/>
      <c r="M7" s="60"/>
      <c r="N7" s="60"/>
    </row>
    <row r="8" spans="2:12" ht="10.5" customHeight="1">
      <c r="B8" s="10"/>
      <c r="C8" s="100" t="s">
        <v>106</v>
      </c>
      <c r="D8" s="100"/>
      <c r="E8" s="61" t="s">
        <v>0</v>
      </c>
      <c r="F8" s="61" t="s">
        <v>1</v>
      </c>
      <c r="G8" s="62" t="s">
        <v>0</v>
      </c>
      <c r="H8" s="62" t="s">
        <v>1</v>
      </c>
      <c r="I8" s="61" t="s">
        <v>0</v>
      </c>
      <c r="J8" s="61" t="s">
        <v>1</v>
      </c>
      <c r="K8" s="63" t="s">
        <v>0</v>
      </c>
      <c r="L8" s="63" t="s">
        <v>1</v>
      </c>
    </row>
    <row r="9" spans="1:13" ht="8.25" customHeight="1">
      <c r="A9" s="30"/>
      <c r="B9" s="14"/>
      <c r="C9" s="15"/>
      <c r="D9" s="15"/>
      <c r="E9" s="64"/>
      <c r="F9" s="64"/>
      <c r="G9" s="65"/>
      <c r="H9" s="65"/>
      <c r="I9" s="64"/>
      <c r="J9" s="64"/>
      <c r="K9" s="66"/>
      <c r="L9" s="66"/>
      <c r="M9" s="58"/>
    </row>
    <row r="10" spans="2:12" ht="12" customHeight="1">
      <c r="B10" s="5"/>
      <c r="C10" s="35"/>
      <c r="D10" s="35"/>
      <c r="E10" s="40"/>
      <c r="F10" s="40"/>
      <c r="G10" s="39"/>
      <c r="H10" s="39"/>
      <c r="I10" s="40"/>
      <c r="J10" s="40"/>
      <c r="K10" s="39"/>
      <c r="L10" s="39"/>
    </row>
    <row r="11" spans="1:12" ht="12" customHeight="1">
      <c r="A11" s="4" t="s">
        <v>3</v>
      </c>
      <c r="B11" s="4"/>
      <c r="C11" s="6">
        <f>SUM(C12:C21)</f>
        <v>10</v>
      </c>
      <c r="D11" s="6"/>
      <c r="E11" s="47">
        <f aca="true" t="shared" si="0" ref="E11:K11">SUM(E12:E21)</f>
        <v>7525</v>
      </c>
      <c r="F11" s="47">
        <f t="shared" si="0"/>
        <v>22382</v>
      </c>
      <c r="G11" s="47">
        <f t="shared" si="0"/>
        <v>178</v>
      </c>
      <c r="H11" s="47">
        <f t="shared" si="0"/>
        <v>228</v>
      </c>
      <c r="I11" s="47">
        <f t="shared" si="0"/>
        <v>7703</v>
      </c>
      <c r="J11" s="47">
        <f t="shared" si="0"/>
        <v>22610</v>
      </c>
      <c r="K11" s="47">
        <f t="shared" si="0"/>
        <v>123613</v>
      </c>
      <c r="L11" s="47">
        <f>SUM(L12:L21)</f>
        <v>489640</v>
      </c>
    </row>
    <row r="12" spans="2:12" ht="12" customHeight="1">
      <c r="B12" s="5" t="s">
        <v>4</v>
      </c>
      <c r="C12" s="23">
        <v>1</v>
      </c>
      <c r="D12" s="23"/>
      <c r="E12" s="56">
        <v>599</v>
      </c>
      <c r="F12" s="56">
        <v>618</v>
      </c>
      <c r="G12" s="53">
        <v>0</v>
      </c>
      <c r="H12" s="53">
        <v>0</v>
      </c>
      <c r="I12" s="48">
        <f>SUM(E12,G12)</f>
        <v>599</v>
      </c>
      <c r="J12" s="48">
        <f>SUM(F12,H12)</f>
        <v>618</v>
      </c>
      <c r="K12" s="53">
        <v>6902</v>
      </c>
      <c r="L12" s="53">
        <v>9110</v>
      </c>
    </row>
    <row r="13" spans="2:12" ht="12" customHeight="1">
      <c r="B13" s="5" t="s">
        <v>95</v>
      </c>
      <c r="C13" s="23">
        <v>1</v>
      </c>
      <c r="D13" s="23"/>
      <c r="E13" s="56">
        <v>760</v>
      </c>
      <c r="F13" s="56">
        <v>2356</v>
      </c>
      <c r="G13" s="53">
        <v>0</v>
      </c>
      <c r="H13" s="53">
        <v>0</v>
      </c>
      <c r="I13" s="48">
        <f aca="true" t="shared" si="1" ref="I13:I21">SUM(E13,G13)</f>
        <v>760</v>
      </c>
      <c r="J13" s="48">
        <f aca="true" t="shared" si="2" ref="J13:J21">SUM(F13,H13)</f>
        <v>2356</v>
      </c>
      <c r="K13" s="53">
        <v>16652</v>
      </c>
      <c r="L13" s="53">
        <v>60727</v>
      </c>
    </row>
    <row r="14" spans="2:12" ht="12" customHeight="1">
      <c r="B14" s="5" t="s">
        <v>111</v>
      </c>
      <c r="C14" s="23">
        <v>1</v>
      </c>
      <c r="D14" s="23"/>
      <c r="E14" s="56">
        <f>484+16</f>
        <v>500</v>
      </c>
      <c r="F14" s="56">
        <f>1627+16</f>
        <v>1643</v>
      </c>
      <c r="G14" s="53">
        <v>0</v>
      </c>
      <c r="H14" s="53">
        <v>0</v>
      </c>
      <c r="I14" s="48">
        <f t="shared" si="1"/>
        <v>500</v>
      </c>
      <c r="J14" s="48">
        <f t="shared" si="2"/>
        <v>1643</v>
      </c>
      <c r="K14" s="45">
        <v>10748</v>
      </c>
      <c r="L14" s="45">
        <v>43367</v>
      </c>
    </row>
    <row r="15" spans="2:12" ht="12" customHeight="1">
      <c r="B15" s="5" t="s">
        <v>5</v>
      </c>
      <c r="C15" s="23">
        <v>1</v>
      </c>
      <c r="D15" s="36"/>
      <c r="E15" s="56">
        <v>432</v>
      </c>
      <c r="F15" s="56">
        <v>1885</v>
      </c>
      <c r="G15" s="53">
        <v>0</v>
      </c>
      <c r="H15" s="53">
        <v>0</v>
      </c>
      <c r="I15" s="48">
        <f t="shared" si="1"/>
        <v>432</v>
      </c>
      <c r="J15" s="48">
        <f t="shared" si="2"/>
        <v>1885</v>
      </c>
      <c r="K15" s="53">
        <v>9191</v>
      </c>
      <c r="L15" s="53">
        <v>49902</v>
      </c>
    </row>
    <row r="16" spans="2:12" ht="12" customHeight="1">
      <c r="B16" s="5" t="s">
        <v>6</v>
      </c>
      <c r="C16" s="23">
        <v>1</v>
      </c>
      <c r="D16" s="36"/>
      <c r="E16" s="56">
        <v>861</v>
      </c>
      <c r="F16" s="56">
        <v>2206</v>
      </c>
      <c r="G16" s="53">
        <v>50</v>
      </c>
      <c r="H16" s="53">
        <v>53</v>
      </c>
      <c r="I16" s="48">
        <f t="shared" si="1"/>
        <v>911</v>
      </c>
      <c r="J16" s="48">
        <f t="shared" si="2"/>
        <v>2259</v>
      </c>
      <c r="K16" s="53">
        <v>15842</v>
      </c>
      <c r="L16" s="53">
        <v>49470</v>
      </c>
    </row>
    <row r="17" spans="2:12" ht="12" customHeight="1">
      <c r="B17" s="5" t="s">
        <v>96</v>
      </c>
      <c r="C17" s="23">
        <v>1</v>
      </c>
      <c r="D17" s="36"/>
      <c r="E17" s="56">
        <v>1034</v>
      </c>
      <c r="F17" s="56">
        <v>3772</v>
      </c>
      <c r="G17" s="53">
        <v>0</v>
      </c>
      <c r="H17" s="53">
        <v>0</v>
      </c>
      <c r="I17" s="48">
        <f t="shared" si="1"/>
        <v>1034</v>
      </c>
      <c r="J17" s="48">
        <f t="shared" si="2"/>
        <v>3772</v>
      </c>
      <c r="K17" s="53">
        <v>13397</v>
      </c>
      <c r="L17" s="53">
        <v>86929</v>
      </c>
    </row>
    <row r="18" spans="2:12" ht="12" customHeight="1">
      <c r="B18" s="5" t="s">
        <v>7</v>
      </c>
      <c r="C18" s="23">
        <v>1</v>
      </c>
      <c r="D18" s="36"/>
      <c r="E18" s="56">
        <v>945</v>
      </c>
      <c r="F18" s="56">
        <v>2815</v>
      </c>
      <c r="G18" s="53">
        <v>0</v>
      </c>
      <c r="H18" s="53">
        <v>0</v>
      </c>
      <c r="I18" s="48">
        <f t="shared" si="1"/>
        <v>945</v>
      </c>
      <c r="J18" s="48">
        <f t="shared" si="2"/>
        <v>2815</v>
      </c>
      <c r="K18" s="53">
        <v>15101</v>
      </c>
      <c r="L18" s="53">
        <v>47102</v>
      </c>
    </row>
    <row r="19" spans="2:12" ht="12" customHeight="1">
      <c r="B19" s="5" t="s">
        <v>8</v>
      </c>
      <c r="C19" s="23">
        <v>1</v>
      </c>
      <c r="D19" s="36"/>
      <c r="E19" s="56">
        <v>797</v>
      </c>
      <c r="F19" s="56">
        <v>2524</v>
      </c>
      <c r="G19" s="53">
        <v>0</v>
      </c>
      <c r="H19" s="53">
        <v>0</v>
      </c>
      <c r="I19" s="48">
        <f t="shared" si="1"/>
        <v>797</v>
      </c>
      <c r="J19" s="48">
        <f t="shared" si="2"/>
        <v>2524</v>
      </c>
      <c r="K19" s="53">
        <v>8538</v>
      </c>
      <c r="L19" s="53">
        <v>31118</v>
      </c>
    </row>
    <row r="20" spans="2:12" ht="12" customHeight="1">
      <c r="B20" s="5" t="s">
        <v>87</v>
      </c>
      <c r="C20" s="23">
        <v>1</v>
      </c>
      <c r="D20" s="36"/>
      <c r="E20" s="56">
        <v>986</v>
      </c>
      <c r="F20" s="56">
        <v>3026</v>
      </c>
      <c r="G20" s="53">
        <v>116</v>
      </c>
      <c r="H20" s="53">
        <v>159</v>
      </c>
      <c r="I20" s="48">
        <f t="shared" si="1"/>
        <v>1102</v>
      </c>
      <c r="J20" s="48">
        <f t="shared" si="2"/>
        <v>3185</v>
      </c>
      <c r="K20" s="53">
        <v>14984</v>
      </c>
      <c r="L20" s="53">
        <v>65638</v>
      </c>
    </row>
    <row r="21" spans="2:12" ht="12" customHeight="1">
      <c r="B21" s="5" t="s">
        <v>9</v>
      </c>
      <c r="C21" s="23">
        <v>1</v>
      </c>
      <c r="D21" s="36"/>
      <c r="E21" s="56">
        <v>611</v>
      </c>
      <c r="F21" s="56">
        <v>1537</v>
      </c>
      <c r="G21" s="53">
        <v>12</v>
      </c>
      <c r="H21" s="53">
        <v>16</v>
      </c>
      <c r="I21" s="48">
        <f t="shared" si="1"/>
        <v>623</v>
      </c>
      <c r="J21" s="48">
        <f t="shared" si="2"/>
        <v>1553</v>
      </c>
      <c r="K21" s="53">
        <v>12258</v>
      </c>
      <c r="L21" s="53">
        <v>46277</v>
      </c>
    </row>
    <row r="22" spans="2:12" ht="12" customHeight="1">
      <c r="B22" s="5"/>
      <c r="C22" s="23"/>
      <c r="D22" s="23"/>
      <c r="E22" s="40"/>
      <c r="F22" s="40"/>
      <c r="G22" s="40"/>
      <c r="H22" s="40"/>
      <c r="I22" s="40"/>
      <c r="J22" s="40"/>
      <c r="K22" s="40"/>
      <c r="L22" s="40"/>
    </row>
    <row r="23" spans="1:12" ht="12" customHeight="1">
      <c r="A23" s="6" t="s">
        <v>10</v>
      </c>
      <c r="C23" s="25">
        <f>SUM(C24:C29)</f>
        <v>6</v>
      </c>
      <c r="D23" s="25"/>
      <c r="E23" s="47">
        <f aca="true" t="shared" si="3" ref="E23:L23">SUM(E24:E29)</f>
        <v>4815</v>
      </c>
      <c r="F23" s="47">
        <f t="shared" si="3"/>
        <v>24408</v>
      </c>
      <c r="G23" s="47">
        <f t="shared" si="3"/>
        <v>190</v>
      </c>
      <c r="H23" s="47">
        <f t="shared" si="3"/>
        <v>298</v>
      </c>
      <c r="I23" s="47">
        <f t="shared" si="3"/>
        <v>5005</v>
      </c>
      <c r="J23" s="47">
        <f t="shared" si="3"/>
        <v>24706</v>
      </c>
      <c r="K23" s="47">
        <f t="shared" si="3"/>
        <v>85266</v>
      </c>
      <c r="L23" s="47">
        <f t="shared" si="3"/>
        <v>958034</v>
      </c>
    </row>
    <row r="24" spans="2:12" ht="12" customHeight="1">
      <c r="B24" s="19" t="s">
        <v>4</v>
      </c>
      <c r="C24" s="19">
        <v>1</v>
      </c>
      <c r="D24" s="19"/>
      <c r="E24" s="53">
        <v>308</v>
      </c>
      <c r="F24" s="53">
        <v>930</v>
      </c>
      <c r="G24" s="53">
        <v>100</v>
      </c>
      <c r="H24" s="53">
        <v>100</v>
      </c>
      <c r="I24" s="48">
        <f aca="true" t="shared" si="4" ref="I24:J29">SUM(E24,G24)</f>
        <v>408</v>
      </c>
      <c r="J24" s="48">
        <f t="shared" si="4"/>
        <v>1030</v>
      </c>
      <c r="K24" s="56">
        <v>6478</v>
      </c>
      <c r="L24" s="56">
        <v>7352</v>
      </c>
    </row>
    <row r="25" spans="2:12" ht="12" customHeight="1">
      <c r="B25" s="5" t="s">
        <v>11</v>
      </c>
      <c r="C25" s="19">
        <v>1</v>
      </c>
      <c r="D25" s="19"/>
      <c r="E25" s="53">
        <v>732</v>
      </c>
      <c r="F25" s="53">
        <v>4160</v>
      </c>
      <c r="G25" s="53">
        <v>13</v>
      </c>
      <c r="H25" s="53">
        <v>53</v>
      </c>
      <c r="I25" s="48">
        <f t="shared" si="4"/>
        <v>745</v>
      </c>
      <c r="J25" s="48">
        <f t="shared" si="4"/>
        <v>4213</v>
      </c>
      <c r="K25" s="55">
        <v>10858</v>
      </c>
      <c r="L25" s="55">
        <v>174985</v>
      </c>
    </row>
    <row r="26" spans="2:12" ht="12" customHeight="1">
      <c r="B26" s="5" t="s">
        <v>12</v>
      </c>
      <c r="C26" s="19">
        <v>1</v>
      </c>
      <c r="D26" s="19"/>
      <c r="E26" s="53">
        <v>509</v>
      </c>
      <c r="F26" s="53">
        <v>2960</v>
      </c>
      <c r="G26" s="53">
        <v>0</v>
      </c>
      <c r="H26" s="53">
        <v>0</v>
      </c>
      <c r="I26" s="48">
        <f t="shared" si="4"/>
        <v>509</v>
      </c>
      <c r="J26" s="48">
        <f t="shared" si="4"/>
        <v>2960</v>
      </c>
      <c r="K26" s="55">
        <v>16481</v>
      </c>
      <c r="L26" s="55">
        <v>176183</v>
      </c>
    </row>
    <row r="27" spans="2:12" ht="12" customHeight="1">
      <c r="B27" s="5" t="s">
        <v>14</v>
      </c>
      <c r="C27" s="19">
        <v>1</v>
      </c>
      <c r="D27" s="19"/>
      <c r="E27" s="53">
        <v>1297</v>
      </c>
      <c r="F27" s="53">
        <v>5400</v>
      </c>
      <c r="G27" s="53">
        <v>28</v>
      </c>
      <c r="H27" s="73">
        <v>28</v>
      </c>
      <c r="I27" s="48">
        <f t="shared" si="4"/>
        <v>1325</v>
      </c>
      <c r="J27" s="48">
        <f t="shared" si="4"/>
        <v>5428</v>
      </c>
      <c r="K27" s="55">
        <v>17747</v>
      </c>
      <c r="L27" s="55">
        <v>208370</v>
      </c>
    </row>
    <row r="28" spans="2:12" ht="12" customHeight="1">
      <c r="B28" s="5" t="s">
        <v>15</v>
      </c>
      <c r="C28" s="19">
        <v>1</v>
      </c>
      <c r="D28" s="19"/>
      <c r="E28" s="53">
        <v>1150</v>
      </c>
      <c r="F28" s="53">
        <v>6874</v>
      </c>
      <c r="G28" s="53">
        <v>0</v>
      </c>
      <c r="H28" s="53">
        <v>0</v>
      </c>
      <c r="I28" s="48">
        <f t="shared" si="4"/>
        <v>1150</v>
      </c>
      <c r="J28" s="48">
        <f t="shared" si="4"/>
        <v>6874</v>
      </c>
      <c r="K28" s="55">
        <v>15879</v>
      </c>
      <c r="L28" s="55">
        <v>210913</v>
      </c>
    </row>
    <row r="29" spans="2:12" ht="12" customHeight="1">
      <c r="B29" s="5" t="s">
        <v>13</v>
      </c>
      <c r="C29" s="19">
        <v>1</v>
      </c>
      <c r="D29" s="19"/>
      <c r="E29" s="73">
        <f>806+13</f>
        <v>819</v>
      </c>
      <c r="F29" s="73">
        <f>4021+63</f>
        <v>4084</v>
      </c>
      <c r="G29" s="53">
        <v>49</v>
      </c>
      <c r="H29" s="53">
        <v>117</v>
      </c>
      <c r="I29" s="48">
        <f t="shared" si="4"/>
        <v>868</v>
      </c>
      <c r="J29" s="48">
        <f t="shared" si="4"/>
        <v>4201</v>
      </c>
      <c r="K29" s="55">
        <v>17823</v>
      </c>
      <c r="L29" s="55">
        <v>180231</v>
      </c>
    </row>
    <row r="30" spans="2:12" ht="12" customHeight="1">
      <c r="B30" s="5"/>
      <c r="C30" s="23"/>
      <c r="D30" s="23"/>
      <c r="E30" s="40"/>
      <c r="F30" s="40"/>
      <c r="G30" s="40"/>
      <c r="H30" s="40"/>
      <c r="I30" s="48"/>
      <c r="J30" s="48"/>
      <c r="K30" s="40"/>
      <c r="L30" s="40"/>
    </row>
    <row r="31" spans="1:14" ht="12" customHeight="1">
      <c r="A31" s="4" t="s">
        <v>16</v>
      </c>
      <c r="C31" s="6">
        <f aca="true" t="shared" si="5" ref="C31:J31">SUM(C32:C35)</f>
        <v>5</v>
      </c>
      <c r="D31" s="6"/>
      <c r="E31" s="47">
        <f t="shared" si="5"/>
        <v>2112</v>
      </c>
      <c r="F31" s="47">
        <f t="shared" si="5"/>
        <v>5680</v>
      </c>
      <c r="G31" s="47">
        <f t="shared" si="5"/>
        <v>199</v>
      </c>
      <c r="H31" s="47">
        <f t="shared" si="5"/>
        <v>278</v>
      </c>
      <c r="I31" s="47">
        <f t="shared" si="5"/>
        <v>2311</v>
      </c>
      <c r="J31" s="47">
        <f t="shared" si="5"/>
        <v>5958</v>
      </c>
      <c r="K31" s="47">
        <f>SUM(K32:K35)</f>
        <v>78248</v>
      </c>
      <c r="L31" s="47">
        <f>SUM(L32:L35)</f>
        <v>206656</v>
      </c>
      <c r="N31" s="47"/>
    </row>
    <row r="32" spans="2:12" ht="12" customHeight="1">
      <c r="B32" s="5" t="s">
        <v>17</v>
      </c>
      <c r="C32" s="41">
        <v>2</v>
      </c>
      <c r="D32" s="41"/>
      <c r="E32" s="53">
        <v>405</v>
      </c>
      <c r="F32" s="53">
        <v>428</v>
      </c>
      <c r="G32" s="53">
        <v>20</v>
      </c>
      <c r="H32" s="53">
        <v>30</v>
      </c>
      <c r="I32" s="48">
        <f aca="true" t="shared" si="6" ref="I32:J35">SUM(E32,G32)</f>
        <v>425</v>
      </c>
      <c r="J32" s="48">
        <f t="shared" si="6"/>
        <v>458</v>
      </c>
      <c r="K32" s="53">
        <v>36248</v>
      </c>
      <c r="L32" s="53">
        <v>49612</v>
      </c>
    </row>
    <row r="33" spans="2:12" ht="12" customHeight="1">
      <c r="B33" s="19" t="s">
        <v>18</v>
      </c>
      <c r="C33" s="19">
        <v>1</v>
      </c>
      <c r="D33" s="19"/>
      <c r="E33" s="53">
        <v>147</v>
      </c>
      <c r="F33" s="53">
        <v>1189</v>
      </c>
      <c r="G33" s="53">
        <v>127</v>
      </c>
      <c r="H33" s="53">
        <v>182</v>
      </c>
      <c r="I33" s="48">
        <f t="shared" si="6"/>
        <v>274</v>
      </c>
      <c r="J33" s="48">
        <f t="shared" si="6"/>
        <v>1371</v>
      </c>
      <c r="K33" s="53">
        <v>7063</v>
      </c>
      <c r="L33" s="53">
        <v>56492</v>
      </c>
    </row>
    <row r="34" spans="2:12" ht="12" customHeight="1">
      <c r="B34" s="5" t="s">
        <v>19</v>
      </c>
      <c r="C34" s="41">
        <v>1</v>
      </c>
      <c r="D34" s="41"/>
      <c r="E34" s="53">
        <v>463</v>
      </c>
      <c r="F34" s="53">
        <v>737</v>
      </c>
      <c r="G34" s="53">
        <v>52</v>
      </c>
      <c r="H34" s="53">
        <v>66</v>
      </c>
      <c r="I34" s="48">
        <f t="shared" si="6"/>
        <v>515</v>
      </c>
      <c r="J34" s="48">
        <f t="shared" si="6"/>
        <v>803</v>
      </c>
      <c r="K34" s="53">
        <v>9671</v>
      </c>
      <c r="L34" s="53">
        <v>15158</v>
      </c>
    </row>
    <row r="35" spans="2:12" ht="12" customHeight="1">
      <c r="B35" s="5" t="s">
        <v>20</v>
      </c>
      <c r="C35" s="41">
        <v>1</v>
      </c>
      <c r="D35" s="41"/>
      <c r="E35" s="53">
        <v>1097</v>
      </c>
      <c r="F35" s="53">
        <v>3326</v>
      </c>
      <c r="G35" s="53">
        <v>0</v>
      </c>
      <c r="H35" s="53">
        <v>0</v>
      </c>
      <c r="I35" s="48">
        <f t="shared" si="6"/>
        <v>1097</v>
      </c>
      <c r="J35" s="48">
        <f t="shared" si="6"/>
        <v>3326</v>
      </c>
      <c r="K35" s="53">
        <v>25266</v>
      </c>
      <c r="L35" s="53">
        <v>85394</v>
      </c>
    </row>
    <row r="36" spans="2:12" ht="12" customHeight="1">
      <c r="B36" s="5"/>
      <c r="C36" s="41"/>
      <c r="D36" s="41"/>
      <c r="E36" s="40"/>
      <c r="F36" s="40"/>
      <c r="G36" s="40"/>
      <c r="H36" s="40"/>
      <c r="I36" s="40"/>
      <c r="J36" s="40"/>
      <c r="K36" s="40"/>
      <c r="L36" s="40"/>
    </row>
    <row r="37" spans="1:14" ht="12" customHeight="1">
      <c r="A37" s="4" t="s">
        <v>21</v>
      </c>
      <c r="C37" s="6">
        <f>SUM(C38:C50)</f>
        <v>38</v>
      </c>
      <c r="D37" s="6"/>
      <c r="E37" s="49">
        <f>SUM(E38:E50)</f>
        <v>14187</v>
      </c>
      <c r="F37" s="49">
        <f aca="true" t="shared" si="7" ref="F37:L37">SUM(F38:F50)</f>
        <v>37604</v>
      </c>
      <c r="G37" s="49">
        <f t="shared" si="7"/>
        <v>3792</v>
      </c>
      <c r="H37" s="49">
        <f t="shared" si="7"/>
        <v>5084</v>
      </c>
      <c r="I37" s="49">
        <f t="shared" si="7"/>
        <v>17979</v>
      </c>
      <c r="J37" s="49">
        <f t="shared" si="7"/>
        <v>42688</v>
      </c>
      <c r="K37" s="49">
        <f t="shared" si="7"/>
        <v>580206</v>
      </c>
      <c r="L37" s="49">
        <f t="shared" si="7"/>
        <v>1660636</v>
      </c>
      <c r="N37" s="49"/>
    </row>
    <row r="38" spans="2:12" ht="12" customHeight="1">
      <c r="B38" s="5" t="s">
        <v>22</v>
      </c>
      <c r="C38" s="41">
        <v>3</v>
      </c>
      <c r="D38" s="34"/>
      <c r="E38" s="56">
        <v>527</v>
      </c>
      <c r="F38" s="56">
        <v>2200</v>
      </c>
      <c r="G38" s="56">
        <v>77</v>
      </c>
      <c r="H38" s="56">
        <v>213</v>
      </c>
      <c r="I38" s="48">
        <f aca="true" t="shared" si="8" ref="I38:I50">SUM(E38,G38)</f>
        <v>604</v>
      </c>
      <c r="J38" s="48">
        <f aca="true" t="shared" si="9" ref="J38:J50">SUM(F38,H38)</f>
        <v>2413</v>
      </c>
      <c r="K38" s="56">
        <v>29232</v>
      </c>
      <c r="L38" s="56">
        <v>59169</v>
      </c>
    </row>
    <row r="39" spans="2:12" ht="12" customHeight="1">
      <c r="B39" s="5" t="s">
        <v>23</v>
      </c>
      <c r="C39" s="41">
        <v>1</v>
      </c>
      <c r="D39" s="41"/>
      <c r="E39" s="53">
        <f>1443+39+13</f>
        <v>1495</v>
      </c>
      <c r="F39" s="53">
        <f>2198+39+13</f>
        <v>2250</v>
      </c>
      <c r="G39" s="56">
        <v>14</v>
      </c>
      <c r="H39" s="56">
        <v>78</v>
      </c>
      <c r="I39" s="48">
        <f t="shared" si="8"/>
        <v>1509</v>
      </c>
      <c r="J39" s="48">
        <f t="shared" si="9"/>
        <v>2328</v>
      </c>
      <c r="K39" s="56">
        <v>37178</v>
      </c>
      <c r="L39" s="56">
        <v>76244</v>
      </c>
    </row>
    <row r="40" spans="2:12" ht="12" customHeight="1">
      <c r="B40" s="5" t="s">
        <v>97</v>
      </c>
      <c r="C40" s="41">
        <v>1</v>
      </c>
      <c r="D40" s="41"/>
      <c r="E40" s="53">
        <v>1257</v>
      </c>
      <c r="F40" s="53">
        <v>3674</v>
      </c>
      <c r="G40" s="56">
        <v>16</v>
      </c>
      <c r="H40" s="56">
        <v>16</v>
      </c>
      <c r="I40" s="48">
        <f t="shared" si="8"/>
        <v>1273</v>
      </c>
      <c r="J40" s="48">
        <f t="shared" si="9"/>
        <v>3690</v>
      </c>
      <c r="K40" s="56">
        <v>60260</v>
      </c>
      <c r="L40" s="56">
        <v>185406</v>
      </c>
    </row>
    <row r="41" spans="2:12" ht="12" customHeight="1">
      <c r="B41" s="5" t="s">
        <v>24</v>
      </c>
      <c r="C41" s="41">
        <v>2</v>
      </c>
      <c r="D41" s="41"/>
      <c r="E41" s="53">
        <f>801+29</f>
        <v>830</v>
      </c>
      <c r="F41" s="53">
        <f>3112+29</f>
        <v>3141</v>
      </c>
      <c r="G41" s="53">
        <v>750</v>
      </c>
      <c r="H41" s="53">
        <v>1182</v>
      </c>
      <c r="I41" s="48">
        <f t="shared" si="8"/>
        <v>1580</v>
      </c>
      <c r="J41" s="48">
        <f t="shared" si="9"/>
        <v>4323</v>
      </c>
      <c r="K41" s="53">
        <v>41470</v>
      </c>
      <c r="L41" s="53">
        <v>208283</v>
      </c>
    </row>
    <row r="42" spans="2:12" ht="12" customHeight="1">
      <c r="B42" s="5" t="s">
        <v>25</v>
      </c>
      <c r="C42" s="41">
        <v>1</v>
      </c>
      <c r="D42" s="41"/>
      <c r="E42" s="53">
        <v>1405</v>
      </c>
      <c r="F42" s="53">
        <v>4238</v>
      </c>
      <c r="G42" s="53">
        <v>817</v>
      </c>
      <c r="H42" s="53">
        <v>1116</v>
      </c>
      <c r="I42" s="48">
        <f t="shared" si="8"/>
        <v>2222</v>
      </c>
      <c r="J42" s="48">
        <f t="shared" si="9"/>
        <v>5354</v>
      </c>
      <c r="K42" s="53">
        <v>35167</v>
      </c>
      <c r="L42" s="53">
        <v>154623</v>
      </c>
    </row>
    <row r="43" spans="2:12" ht="12" customHeight="1">
      <c r="B43" s="5" t="s">
        <v>26</v>
      </c>
      <c r="C43" s="41">
        <v>2</v>
      </c>
      <c r="D43" s="41"/>
      <c r="E43" s="53">
        <f>519+307+28+6</f>
        <v>860</v>
      </c>
      <c r="F43" s="53">
        <f>1325+318+61+30</f>
        <v>1734</v>
      </c>
      <c r="G43" s="53">
        <v>316</v>
      </c>
      <c r="H43" s="53">
        <v>429</v>
      </c>
      <c r="I43" s="48">
        <f t="shared" si="8"/>
        <v>1176</v>
      </c>
      <c r="J43" s="48">
        <f t="shared" si="9"/>
        <v>2163</v>
      </c>
      <c r="K43" s="50">
        <f>34801+15471</f>
        <v>50272</v>
      </c>
      <c r="L43" s="50">
        <f>115132+20418</f>
        <v>135550</v>
      </c>
    </row>
    <row r="44" spans="2:12" ht="12" customHeight="1">
      <c r="B44" s="5" t="s">
        <v>27</v>
      </c>
      <c r="C44" s="78">
        <v>1</v>
      </c>
      <c r="D44" s="41"/>
      <c r="E44" s="45">
        <f>2170+83</f>
        <v>2253</v>
      </c>
      <c r="F44" s="45">
        <f>5449+197</f>
        <v>5646</v>
      </c>
      <c r="G44" s="45">
        <v>767</v>
      </c>
      <c r="H44" s="45">
        <v>831</v>
      </c>
      <c r="I44" s="48">
        <f t="shared" si="8"/>
        <v>3020</v>
      </c>
      <c r="J44" s="48">
        <f t="shared" si="9"/>
        <v>6477</v>
      </c>
      <c r="K44" s="50">
        <v>112436</v>
      </c>
      <c r="L44" s="50">
        <v>213789</v>
      </c>
    </row>
    <row r="45" spans="2:12" ht="12" customHeight="1">
      <c r="B45" s="19" t="s">
        <v>28</v>
      </c>
      <c r="C45" s="41">
        <v>5</v>
      </c>
      <c r="D45" s="41"/>
      <c r="E45" s="56">
        <v>2221</v>
      </c>
      <c r="F45" s="56">
        <v>3837</v>
      </c>
      <c r="G45" s="56">
        <v>40</v>
      </c>
      <c r="H45" s="56">
        <v>46</v>
      </c>
      <c r="I45" s="48">
        <f aca="true" t="shared" si="10" ref="I45:J49">SUM(E45,G45)</f>
        <v>2261</v>
      </c>
      <c r="J45" s="48">
        <f t="shared" si="10"/>
        <v>3883</v>
      </c>
      <c r="K45" s="56">
        <v>66802</v>
      </c>
      <c r="L45" s="56">
        <v>189421</v>
      </c>
    </row>
    <row r="46" spans="2:12" ht="12" customHeight="1">
      <c r="B46" s="5" t="s">
        <v>29</v>
      </c>
      <c r="C46" s="41">
        <v>6</v>
      </c>
      <c r="D46" s="41"/>
      <c r="E46" s="68">
        <v>966</v>
      </c>
      <c r="F46" s="68">
        <v>4042</v>
      </c>
      <c r="G46" s="68">
        <v>614</v>
      </c>
      <c r="H46" s="68">
        <v>684</v>
      </c>
      <c r="I46" s="48">
        <f t="shared" si="10"/>
        <v>1580</v>
      </c>
      <c r="J46" s="48">
        <f t="shared" si="10"/>
        <v>4726</v>
      </c>
      <c r="K46" s="68">
        <v>49212</v>
      </c>
      <c r="L46" s="68">
        <v>130859</v>
      </c>
    </row>
    <row r="47" spans="2:12" ht="12" customHeight="1">
      <c r="B47" s="19" t="s">
        <v>133</v>
      </c>
      <c r="C47" s="24">
        <v>7</v>
      </c>
      <c r="D47" s="24"/>
      <c r="E47" s="56">
        <v>291</v>
      </c>
      <c r="F47" s="56">
        <v>1349</v>
      </c>
      <c r="G47" s="56">
        <v>113</v>
      </c>
      <c r="H47" s="56">
        <v>139</v>
      </c>
      <c r="I47" s="48">
        <f t="shared" si="10"/>
        <v>404</v>
      </c>
      <c r="J47" s="48">
        <f t="shared" si="10"/>
        <v>1488</v>
      </c>
      <c r="K47" s="56">
        <v>24487</v>
      </c>
      <c r="L47" s="56">
        <v>72864</v>
      </c>
    </row>
    <row r="48" spans="2:12" ht="12" customHeight="1">
      <c r="B48" s="5" t="s">
        <v>30</v>
      </c>
      <c r="C48" s="24">
        <v>2</v>
      </c>
      <c r="D48" s="24"/>
      <c r="E48" s="56">
        <f>147+88</f>
        <v>235</v>
      </c>
      <c r="F48" s="56">
        <f>1429+291</f>
        <v>1720</v>
      </c>
      <c r="G48" s="56">
        <v>14</v>
      </c>
      <c r="H48" s="56">
        <v>20</v>
      </c>
      <c r="I48" s="48">
        <f t="shared" si="10"/>
        <v>249</v>
      </c>
      <c r="J48" s="48">
        <f t="shared" si="10"/>
        <v>1740</v>
      </c>
      <c r="K48" s="56">
        <v>8469</v>
      </c>
      <c r="L48" s="56">
        <v>55492</v>
      </c>
    </row>
    <row r="49" spans="2:12" ht="12" customHeight="1">
      <c r="B49" s="5" t="s">
        <v>31</v>
      </c>
      <c r="C49" s="41">
        <v>2</v>
      </c>
      <c r="D49" s="41"/>
      <c r="E49" s="40">
        <f>+'[1]MaterialAdq05a'!$C$89+'[1]MaterialAdq05a'!$C$90+4+69+23</f>
        <v>1286</v>
      </c>
      <c r="F49" s="40">
        <f>+'[1]MaterialAdq05a'!$D$89+'[1]MaterialAdq05a'!$D$90+4+69+23</f>
        <v>2475</v>
      </c>
      <c r="G49" s="40">
        <f>+'[1]MaterialAdq05a'!$I$89+'[1]MaterialAdq05a'!$I$90</f>
        <v>92</v>
      </c>
      <c r="H49" s="40">
        <f>+'[1]MaterialAdq05a'!$J$89+'[1]MaterialAdq05a'!$J$90</f>
        <v>142</v>
      </c>
      <c r="I49" s="48">
        <f t="shared" si="10"/>
        <v>1378</v>
      </c>
      <c r="J49" s="48">
        <f t="shared" si="10"/>
        <v>2617</v>
      </c>
      <c r="K49" s="40">
        <f>+'[1]MaterialAdq05a'!$M$89+'[1]MaterialAdq05a'!$M$90</f>
        <v>36981</v>
      </c>
      <c r="L49" s="40">
        <f>+'[1]MaterialAdq05a'!$N$89+'[1]MaterialAdq05a'!$N$90</f>
        <v>109337</v>
      </c>
    </row>
    <row r="50" spans="2:12" ht="12" customHeight="1">
      <c r="B50" s="39" t="s">
        <v>32</v>
      </c>
      <c r="C50" s="41">
        <v>5</v>
      </c>
      <c r="D50" s="41"/>
      <c r="E50" s="40">
        <v>561</v>
      </c>
      <c r="F50" s="40">
        <v>1298</v>
      </c>
      <c r="G50" s="40">
        <v>162</v>
      </c>
      <c r="H50" s="40">
        <v>188</v>
      </c>
      <c r="I50" s="48">
        <f t="shared" si="8"/>
        <v>723</v>
      </c>
      <c r="J50" s="48">
        <f t="shared" si="9"/>
        <v>1486</v>
      </c>
      <c r="K50" s="40">
        <v>28240</v>
      </c>
      <c r="L50" s="40">
        <v>69599</v>
      </c>
    </row>
    <row r="51" spans="2:12" ht="12" customHeight="1">
      <c r="B51" s="5"/>
      <c r="C51" s="23"/>
      <c r="D51" s="23"/>
      <c r="E51" s="40"/>
      <c r="F51" s="40"/>
      <c r="G51" s="40"/>
      <c r="H51" s="40"/>
      <c r="I51" s="40"/>
      <c r="J51" s="40"/>
      <c r="K51" s="40"/>
      <c r="L51" s="40"/>
    </row>
    <row r="52" spans="1:14" ht="12" customHeight="1">
      <c r="A52" s="4" t="s">
        <v>33</v>
      </c>
      <c r="C52" s="6">
        <f>SUM(C53:C57)</f>
        <v>7</v>
      </c>
      <c r="D52" s="6"/>
      <c r="E52" s="47">
        <f aca="true" t="shared" si="11" ref="E52:L52">SUM(E53:E57)</f>
        <v>11129</v>
      </c>
      <c r="F52" s="47">
        <f t="shared" si="11"/>
        <v>24975</v>
      </c>
      <c r="G52" s="47">
        <f t="shared" si="11"/>
        <v>1883</v>
      </c>
      <c r="H52" s="47">
        <f t="shared" si="11"/>
        <v>2372</v>
      </c>
      <c r="I52" s="47">
        <f t="shared" si="11"/>
        <v>13012</v>
      </c>
      <c r="J52" s="47">
        <f t="shared" si="11"/>
        <v>27347</v>
      </c>
      <c r="K52" s="47">
        <f t="shared" si="11"/>
        <v>245584</v>
      </c>
      <c r="L52" s="47">
        <f t="shared" si="11"/>
        <v>1123356</v>
      </c>
      <c r="N52" s="47"/>
    </row>
    <row r="53" spans="2:12" ht="12" customHeight="1">
      <c r="B53" s="19" t="s">
        <v>118</v>
      </c>
      <c r="C53" s="23">
        <v>1</v>
      </c>
      <c r="D53" s="23"/>
      <c r="E53" s="56">
        <v>2016</v>
      </c>
      <c r="F53" s="56">
        <v>5727</v>
      </c>
      <c r="G53" s="56">
        <v>1339</v>
      </c>
      <c r="H53" s="56">
        <v>1685</v>
      </c>
      <c r="I53" s="48">
        <f>SUM(E53,G53)</f>
        <v>3355</v>
      </c>
      <c r="J53" s="48">
        <f>SUM(F53,H53)</f>
        <v>7412</v>
      </c>
      <c r="K53" s="40">
        <v>61132</v>
      </c>
      <c r="L53" s="40">
        <v>270501</v>
      </c>
    </row>
    <row r="54" spans="2:12" ht="12" customHeight="1">
      <c r="B54" s="19" t="s">
        <v>121</v>
      </c>
      <c r="C54" s="23">
        <v>1</v>
      </c>
      <c r="D54" s="23"/>
      <c r="E54" s="56">
        <f>2077+12+15</f>
        <v>2104</v>
      </c>
      <c r="F54" s="56">
        <f>5378+25+20</f>
        <v>5423</v>
      </c>
      <c r="G54" s="56">
        <v>0</v>
      </c>
      <c r="H54" s="56">
        <v>0</v>
      </c>
      <c r="I54" s="48">
        <f>SUM(E54,G54)</f>
        <v>2104</v>
      </c>
      <c r="J54" s="48">
        <f>SUM(F54,H54)</f>
        <v>5423</v>
      </c>
      <c r="K54" s="40">
        <v>41693</v>
      </c>
      <c r="L54" s="40">
        <v>267550</v>
      </c>
    </row>
    <row r="55" spans="2:12" ht="12" customHeight="1">
      <c r="B55" s="19" t="s">
        <v>34</v>
      </c>
      <c r="C55" s="36">
        <v>2</v>
      </c>
      <c r="D55" s="36"/>
      <c r="E55" s="51">
        <v>2239</v>
      </c>
      <c r="F55" s="51">
        <v>4040</v>
      </c>
      <c r="G55" s="40">
        <v>419</v>
      </c>
      <c r="H55" s="40">
        <v>533</v>
      </c>
      <c r="I55" s="48">
        <f aca="true" t="shared" si="12" ref="I55:J57">SUM(E55,G55)</f>
        <v>2658</v>
      </c>
      <c r="J55" s="48">
        <f t="shared" si="12"/>
        <v>4573</v>
      </c>
      <c r="K55" s="56">
        <v>49675</v>
      </c>
      <c r="L55" s="56">
        <v>274949</v>
      </c>
    </row>
    <row r="56" spans="2:12" ht="12" customHeight="1">
      <c r="B56" s="19" t="s">
        <v>101</v>
      </c>
      <c r="C56" s="36">
        <v>1</v>
      </c>
      <c r="D56" s="23"/>
      <c r="E56" s="51">
        <v>2774</v>
      </c>
      <c r="F56" s="51">
        <v>4703</v>
      </c>
      <c r="G56" s="51">
        <v>0</v>
      </c>
      <c r="H56" s="51">
        <v>0</v>
      </c>
      <c r="I56" s="48">
        <f t="shared" si="12"/>
        <v>2774</v>
      </c>
      <c r="J56" s="48">
        <f t="shared" si="12"/>
        <v>4703</v>
      </c>
      <c r="K56" s="45">
        <v>43429</v>
      </c>
      <c r="L56" s="45">
        <v>114521</v>
      </c>
    </row>
    <row r="57" spans="2:12" ht="12" customHeight="1">
      <c r="B57" s="5" t="s">
        <v>35</v>
      </c>
      <c r="C57" s="36">
        <v>2</v>
      </c>
      <c r="D57" s="36"/>
      <c r="E57" s="40">
        <f>424+1429+83+60</f>
        <v>1996</v>
      </c>
      <c r="F57" s="40">
        <f>2249+2642+84+107</f>
        <v>5082</v>
      </c>
      <c r="G57" s="40">
        <f>89+36</f>
        <v>125</v>
      </c>
      <c r="H57" s="40">
        <f>117+37</f>
        <v>154</v>
      </c>
      <c r="I57" s="48">
        <f t="shared" si="12"/>
        <v>2121</v>
      </c>
      <c r="J57" s="48">
        <f t="shared" si="12"/>
        <v>5236</v>
      </c>
      <c r="K57" s="40">
        <f>23800+25855</f>
        <v>49655</v>
      </c>
      <c r="L57" s="40">
        <f>121108+74727</f>
        <v>195835</v>
      </c>
    </row>
    <row r="58" spans="2:12" ht="12" customHeight="1">
      <c r="B58" s="5"/>
      <c r="C58" s="23"/>
      <c r="D58" s="23"/>
      <c r="E58" s="40"/>
      <c r="F58" s="40"/>
      <c r="G58" s="40"/>
      <c r="H58" s="40"/>
      <c r="I58" s="40"/>
      <c r="J58" s="40"/>
      <c r="K58" s="40"/>
      <c r="L58" s="40"/>
    </row>
    <row r="59" spans="1:14" ht="12" customHeight="1">
      <c r="A59" s="4" t="s">
        <v>36</v>
      </c>
      <c r="C59" s="6">
        <f>SUM(C60:C84)</f>
        <v>32</v>
      </c>
      <c r="D59" s="6"/>
      <c r="E59" s="49">
        <f aca="true" t="shared" si="13" ref="E59:L59">SUM(E60:E84)</f>
        <v>9925</v>
      </c>
      <c r="F59" s="49">
        <f t="shared" si="13"/>
        <v>10536</v>
      </c>
      <c r="G59" s="49">
        <f t="shared" si="13"/>
        <v>1996</v>
      </c>
      <c r="H59" s="49">
        <f t="shared" si="13"/>
        <v>2245</v>
      </c>
      <c r="I59" s="49">
        <f t="shared" si="13"/>
        <v>11921</v>
      </c>
      <c r="J59" s="49">
        <f t="shared" si="13"/>
        <v>12781</v>
      </c>
      <c r="K59" s="49">
        <f t="shared" si="13"/>
        <v>301323</v>
      </c>
      <c r="L59" s="49">
        <f t="shared" si="13"/>
        <v>380787</v>
      </c>
      <c r="N59" s="49"/>
    </row>
    <row r="60" spans="1:12" ht="12" customHeight="1">
      <c r="A60" s="4"/>
      <c r="B60" s="3" t="s">
        <v>132</v>
      </c>
      <c r="C60" s="36">
        <v>1</v>
      </c>
      <c r="D60" s="23"/>
      <c r="E60" s="56">
        <f>1312+10+26</f>
        <v>1348</v>
      </c>
      <c r="F60" s="56">
        <f>1365+10+26</f>
        <v>1401</v>
      </c>
      <c r="G60" s="56">
        <v>133</v>
      </c>
      <c r="H60" s="56">
        <v>137</v>
      </c>
      <c r="I60" s="48">
        <f>SUM(E60,G60)</f>
        <v>1481</v>
      </c>
      <c r="J60" s="48">
        <f>SUM(F60,H60)</f>
        <v>1538</v>
      </c>
      <c r="K60" s="56">
        <v>34907</v>
      </c>
      <c r="L60" s="56">
        <v>43901</v>
      </c>
    </row>
    <row r="61" spans="1:12" ht="12" customHeight="1">
      <c r="A61" s="4"/>
      <c r="B61" s="3" t="s">
        <v>113</v>
      </c>
      <c r="C61" s="36">
        <v>1</v>
      </c>
      <c r="D61" s="23"/>
      <c r="E61" s="54">
        <f>213+72+30</f>
        <v>315</v>
      </c>
      <c r="F61" s="54">
        <f>223+74+32</f>
        <v>329</v>
      </c>
      <c r="G61" s="54">
        <v>0</v>
      </c>
      <c r="H61" s="54">
        <v>0</v>
      </c>
      <c r="I61" s="48">
        <f>SUM(E61,G61)</f>
        <v>315</v>
      </c>
      <c r="J61" s="48">
        <f>SUM(F61,H61)</f>
        <v>329</v>
      </c>
      <c r="K61" s="54">
        <v>11138</v>
      </c>
      <c r="L61" s="54">
        <v>12253</v>
      </c>
    </row>
    <row r="62" spans="2:12" ht="12" customHeight="1">
      <c r="B62" s="23" t="s">
        <v>102</v>
      </c>
      <c r="C62" s="36">
        <v>1</v>
      </c>
      <c r="D62" s="36"/>
      <c r="E62" s="53">
        <v>79</v>
      </c>
      <c r="F62" s="53">
        <v>84</v>
      </c>
      <c r="G62" s="54">
        <v>5</v>
      </c>
      <c r="H62" s="54">
        <v>5</v>
      </c>
      <c r="I62" s="48">
        <f aca="true" t="shared" si="14" ref="I62:I73">SUM(E62,G62)</f>
        <v>84</v>
      </c>
      <c r="J62" s="48">
        <f aca="true" t="shared" si="15" ref="J62:J73">SUM(F62,H62)</f>
        <v>89</v>
      </c>
      <c r="K62" s="53">
        <v>2691</v>
      </c>
      <c r="L62" s="53">
        <v>3224</v>
      </c>
    </row>
    <row r="63" spans="2:12" ht="12" customHeight="1">
      <c r="B63" s="5" t="s">
        <v>88</v>
      </c>
      <c r="C63" s="36">
        <v>1</v>
      </c>
      <c r="D63" s="36"/>
      <c r="E63" s="51">
        <f>75+28</f>
        <v>103</v>
      </c>
      <c r="F63" s="51">
        <f>81+29</f>
        <v>110</v>
      </c>
      <c r="G63" s="51">
        <v>41</v>
      </c>
      <c r="H63" s="51">
        <v>41</v>
      </c>
      <c r="I63" s="48">
        <f t="shared" si="14"/>
        <v>144</v>
      </c>
      <c r="J63" s="48">
        <f t="shared" si="15"/>
        <v>151</v>
      </c>
      <c r="K63" s="46">
        <v>3435</v>
      </c>
      <c r="L63" s="45">
        <v>4461</v>
      </c>
    </row>
    <row r="64" spans="2:12" ht="12" customHeight="1">
      <c r="B64" s="39" t="s">
        <v>122</v>
      </c>
      <c r="C64" s="36">
        <v>1</v>
      </c>
      <c r="D64" s="36"/>
      <c r="E64" s="51">
        <v>87</v>
      </c>
      <c r="F64" s="51">
        <v>127</v>
      </c>
      <c r="G64" s="51">
        <v>0</v>
      </c>
      <c r="H64" s="51">
        <v>0</v>
      </c>
      <c r="I64" s="48">
        <f aca="true" t="shared" si="16" ref="I64:J66">SUM(E64,G64)</f>
        <v>87</v>
      </c>
      <c r="J64" s="48">
        <f t="shared" si="16"/>
        <v>127</v>
      </c>
      <c r="K64" s="46">
        <v>1687</v>
      </c>
      <c r="L64" s="45">
        <v>1746</v>
      </c>
    </row>
    <row r="65" spans="2:12" ht="12" customHeight="1">
      <c r="B65" s="39" t="s">
        <v>124</v>
      </c>
      <c r="C65" s="36">
        <v>1</v>
      </c>
      <c r="D65" s="36"/>
      <c r="E65" s="51">
        <v>111</v>
      </c>
      <c r="F65" s="51">
        <v>111</v>
      </c>
      <c r="G65" s="51">
        <v>10</v>
      </c>
      <c r="H65" s="51">
        <v>18</v>
      </c>
      <c r="I65" s="48">
        <f t="shared" si="16"/>
        <v>121</v>
      </c>
      <c r="J65" s="48">
        <f t="shared" si="16"/>
        <v>129</v>
      </c>
      <c r="K65" s="46">
        <v>626</v>
      </c>
      <c r="L65" s="45">
        <v>676</v>
      </c>
    </row>
    <row r="66" spans="2:12" ht="12" customHeight="1">
      <c r="B66" s="39" t="s">
        <v>112</v>
      </c>
      <c r="C66" s="36">
        <v>1</v>
      </c>
      <c r="D66" s="36"/>
      <c r="E66" s="53">
        <v>19</v>
      </c>
      <c r="F66" s="53">
        <v>19</v>
      </c>
      <c r="G66" s="53">
        <v>0</v>
      </c>
      <c r="H66" s="53">
        <v>0</v>
      </c>
      <c r="I66" s="48">
        <f t="shared" si="16"/>
        <v>19</v>
      </c>
      <c r="J66" s="48">
        <f t="shared" si="16"/>
        <v>19</v>
      </c>
      <c r="K66" s="46">
        <v>1792</v>
      </c>
      <c r="L66" s="45">
        <v>1959</v>
      </c>
    </row>
    <row r="67" spans="2:12" ht="12" customHeight="1">
      <c r="B67" s="5" t="s">
        <v>37</v>
      </c>
      <c r="C67" s="36">
        <v>1</v>
      </c>
      <c r="D67" s="36"/>
      <c r="E67" s="53">
        <f>130+5+12</f>
        <v>147</v>
      </c>
      <c r="F67" s="53">
        <f>136+5+13</f>
        <v>154</v>
      </c>
      <c r="G67" s="53">
        <v>0</v>
      </c>
      <c r="H67" s="53">
        <v>0</v>
      </c>
      <c r="I67" s="48">
        <f t="shared" si="14"/>
        <v>147</v>
      </c>
      <c r="J67" s="48">
        <f t="shared" si="15"/>
        <v>154</v>
      </c>
      <c r="K67" s="46">
        <v>7649</v>
      </c>
      <c r="L67" s="46">
        <v>9950</v>
      </c>
    </row>
    <row r="68" spans="2:12" ht="12" customHeight="1">
      <c r="B68" s="19" t="s">
        <v>74</v>
      </c>
      <c r="C68" s="41">
        <v>1</v>
      </c>
      <c r="D68" s="19"/>
      <c r="E68" s="40">
        <f>634+11</f>
        <v>645</v>
      </c>
      <c r="F68" s="40">
        <f>634+11</f>
        <v>645</v>
      </c>
      <c r="G68" s="40">
        <v>600</v>
      </c>
      <c r="H68" s="40">
        <v>742</v>
      </c>
      <c r="I68" s="48">
        <f>SUM(E68,G68)</f>
        <v>1245</v>
      </c>
      <c r="J68" s="48">
        <f>SUM(F68,H68)</f>
        <v>1387</v>
      </c>
      <c r="K68" s="40">
        <v>11055</v>
      </c>
      <c r="L68" s="40">
        <v>11078</v>
      </c>
    </row>
    <row r="69" spans="2:12" ht="12" customHeight="1">
      <c r="B69" s="5" t="s">
        <v>38</v>
      </c>
      <c r="C69" s="36">
        <v>2</v>
      </c>
      <c r="D69" s="23"/>
      <c r="E69" s="56">
        <f>460+24</f>
        <v>484</v>
      </c>
      <c r="F69" s="56">
        <f>467+25</f>
        <v>492</v>
      </c>
      <c r="G69" s="56">
        <v>0</v>
      </c>
      <c r="H69" s="56">
        <v>0</v>
      </c>
      <c r="I69" s="48">
        <f>SUM(E69,G69)</f>
        <v>484</v>
      </c>
      <c r="J69" s="48">
        <f>SUM(F69,H69)</f>
        <v>492</v>
      </c>
      <c r="K69" s="40">
        <v>14984</v>
      </c>
      <c r="L69" s="40">
        <v>15769</v>
      </c>
    </row>
    <row r="70" spans="2:12" ht="12" customHeight="1">
      <c r="B70" s="5" t="s">
        <v>39</v>
      </c>
      <c r="C70" s="36">
        <v>3</v>
      </c>
      <c r="D70" s="36"/>
      <c r="E70" s="40">
        <f>595+3</f>
        <v>598</v>
      </c>
      <c r="F70" s="40">
        <f>636+3</f>
        <v>639</v>
      </c>
      <c r="G70" s="40">
        <v>243</v>
      </c>
      <c r="H70" s="40">
        <v>282</v>
      </c>
      <c r="I70" s="48">
        <f t="shared" si="14"/>
        <v>841</v>
      </c>
      <c r="J70" s="48">
        <f t="shared" si="15"/>
        <v>921</v>
      </c>
      <c r="K70" s="40">
        <v>23407</v>
      </c>
      <c r="L70" s="40">
        <v>29454</v>
      </c>
    </row>
    <row r="71" spans="2:12" ht="12" customHeight="1">
      <c r="B71" s="5" t="s">
        <v>40</v>
      </c>
      <c r="C71" s="36">
        <v>3</v>
      </c>
      <c r="D71" s="23"/>
      <c r="E71" s="53">
        <f>11+29</f>
        <v>40</v>
      </c>
      <c r="F71" s="53">
        <f>11+29</f>
        <v>40</v>
      </c>
      <c r="G71" s="53">
        <v>127</v>
      </c>
      <c r="H71" s="53">
        <v>140</v>
      </c>
      <c r="I71" s="48">
        <f t="shared" si="14"/>
        <v>167</v>
      </c>
      <c r="J71" s="48">
        <f t="shared" si="15"/>
        <v>180</v>
      </c>
      <c r="K71" s="56">
        <v>4448</v>
      </c>
      <c r="L71" s="56">
        <v>5413</v>
      </c>
    </row>
    <row r="72" spans="2:12" ht="12" customHeight="1">
      <c r="B72" s="5" t="s">
        <v>41</v>
      </c>
      <c r="C72" s="36">
        <v>1</v>
      </c>
      <c r="D72" s="36"/>
      <c r="E72" s="56">
        <f>450+49</f>
        <v>499</v>
      </c>
      <c r="F72" s="56">
        <f>464+49</f>
        <v>513</v>
      </c>
      <c r="G72" s="40">
        <v>5</v>
      </c>
      <c r="H72" s="40">
        <v>5</v>
      </c>
      <c r="I72" s="48">
        <f t="shared" si="14"/>
        <v>504</v>
      </c>
      <c r="J72" s="48">
        <f t="shared" si="15"/>
        <v>518</v>
      </c>
      <c r="K72" s="48">
        <v>11612</v>
      </c>
      <c r="L72" s="48">
        <v>13337</v>
      </c>
    </row>
    <row r="73" spans="2:12" ht="12" customHeight="1">
      <c r="B73" s="5" t="s">
        <v>42</v>
      </c>
      <c r="C73" s="36">
        <v>1</v>
      </c>
      <c r="D73" s="36"/>
      <c r="E73" s="40">
        <f>189+4</f>
        <v>193</v>
      </c>
      <c r="F73" s="40">
        <f>210+7</f>
        <v>217</v>
      </c>
      <c r="G73" s="40">
        <v>300</v>
      </c>
      <c r="H73" s="40">
        <v>316</v>
      </c>
      <c r="I73" s="48">
        <f t="shared" si="14"/>
        <v>493</v>
      </c>
      <c r="J73" s="48">
        <f t="shared" si="15"/>
        <v>533</v>
      </c>
      <c r="K73" s="40">
        <v>6546</v>
      </c>
      <c r="L73" s="40">
        <v>6968</v>
      </c>
    </row>
    <row r="74" spans="2:12" ht="12" customHeight="1">
      <c r="B74" s="5" t="s">
        <v>43</v>
      </c>
      <c r="C74" s="36">
        <v>1</v>
      </c>
      <c r="D74" s="36"/>
      <c r="E74" s="40">
        <v>304</v>
      </c>
      <c r="F74" s="40">
        <v>308</v>
      </c>
      <c r="G74" s="40">
        <v>0</v>
      </c>
      <c r="H74" s="40">
        <v>0</v>
      </c>
      <c r="I74" s="48">
        <f aca="true" t="shared" si="17" ref="I74:J78">SUM(E74,G74)</f>
        <v>304</v>
      </c>
      <c r="J74" s="48">
        <f t="shared" si="17"/>
        <v>308</v>
      </c>
      <c r="K74" s="40">
        <v>13853</v>
      </c>
      <c r="L74" s="40">
        <v>18942</v>
      </c>
    </row>
    <row r="75" spans="2:12" ht="12" customHeight="1">
      <c r="B75" s="5" t="s">
        <v>44</v>
      </c>
      <c r="C75" s="36">
        <v>1</v>
      </c>
      <c r="D75" s="36"/>
      <c r="E75" s="40">
        <f>98+2+11</f>
        <v>111</v>
      </c>
      <c r="F75" s="40">
        <f>108+2+12</f>
        <v>122</v>
      </c>
      <c r="G75" s="40">
        <v>3</v>
      </c>
      <c r="H75" s="40">
        <v>3</v>
      </c>
      <c r="I75" s="48">
        <f t="shared" si="17"/>
        <v>114</v>
      </c>
      <c r="J75" s="48">
        <f t="shared" si="17"/>
        <v>125</v>
      </c>
      <c r="K75" s="40">
        <v>5319</v>
      </c>
      <c r="L75" s="40">
        <v>7769</v>
      </c>
    </row>
    <row r="76" spans="2:12" ht="12" customHeight="1">
      <c r="B76" s="5" t="s">
        <v>45</v>
      </c>
      <c r="C76" s="36">
        <v>1</v>
      </c>
      <c r="D76" s="36"/>
      <c r="E76" s="51">
        <f>855+3</f>
        <v>858</v>
      </c>
      <c r="F76" s="51">
        <f>1084+3</f>
        <v>1087</v>
      </c>
      <c r="G76" s="51">
        <v>248</v>
      </c>
      <c r="H76" s="51">
        <v>258</v>
      </c>
      <c r="I76" s="48">
        <f t="shared" si="17"/>
        <v>1106</v>
      </c>
      <c r="J76" s="48">
        <f t="shared" si="17"/>
        <v>1345</v>
      </c>
      <c r="K76" s="46">
        <v>25198</v>
      </c>
      <c r="L76" s="46">
        <v>35305</v>
      </c>
    </row>
    <row r="77" spans="2:12" ht="12" customHeight="1">
      <c r="B77" s="5" t="s">
        <v>46</v>
      </c>
      <c r="C77" s="41">
        <v>1</v>
      </c>
      <c r="D77" s="19"/>
      <c r="E77" s="53">
        <v>2</v>
      </c>
      <c r="F77" s="53">
        <v>2</v>
      </c>
      <c r="G77" s="53">
        <v>0</v>
      </c>
      <c r="H77" s="53">
        <v>0</v>
      </c>
      <c r="I77" s="48">
        <f t="shared" si="17"/>
        <v>2</v>
      </c>
      <c r="J77" s="48">
        <f t="shared" si="17"/>
        <v>2</v>
      </c>
      <c r="K77" s="46">
        <v>1252</v>
      </c>
      <c r="L77" s="46">
        <v>1319</v>
      </c>
    </row>
    <row r="78" spans="2:12" ht="12" customHeight="1">
      <c r="B78" s="5" t="s">
        <v>47</v>
      </c>
      <c r="C78" s="36">
        <v>1</v>
      </c>
      <c r="D78" s="36"/>
      <c r="E78" s="56">
        <v>375</v>
      </c>
      <c r="F78" s="56">
        <v>408</v>
      </c>
      <c r="G78" s="56">
        <v>0</v>
      </c>
      <c r="H78" s="56">
        <v>0</v>
      </c>
      <c r="I78" s="48">
        <f t="shared" si="17"/>
        <v>375</v>
      </c>
      <c r="J78" s="48">
        <f t="shared" si="17"/>
        <v>408</v>
      </c>
      <c r="K78" s="40">
        <v>4341</v>
      </c>
      <c r="L78" s="40">
        <v>4382</v>
      </c>
    </row>
    <row r="79" spans="2:12" ht="12" customHeight="1">
      <c r="B79" s="5" t="s">
        <v>48</v>
      </c>
      <c r="C79" s="36">
        <v>1</v>
      </c>
      <c r="D79" s="36"/>
      <c r="E79" s="40">
        <f>497+1+4</f>
        <v>502</v>
      </c>
      <c r="F79" s="40">
        <f>497+1+4</f>
        <v>502</v>
      </c>
      <c r="G79" s="40">
        <v>5</v>
      </c>
      <c r="H79" s="40">
        <v>6</v>
      </c>
      <c r="I79" s="48">
        <f aca="true" t="shared" si="18" ref="I79:I84">SUM(E79,G79)</f>
        <v>507</v>
      </c>
      <c r="J79" s="48">
        <f aca="true" t="shared" si="19" ref="J79:J84">SUM(F79,H79)</f>
        <v>508</v>
      </c>
      <c r="K79" s="40">
        <v>21742</v>
      </c>
      <c r="L79" s="40">
        <v>25107</v>
      </c>
    </row>
    <row r="80" spans="2:12" ht="12" customHeight="1">
      <c r="B80" s="23" t="s">
        <v>108</v>
      </c>
      <c r="C80" s="41">
        <v>1</v>
      </c>
      <c r="D80" s="19"/>
      <c r="E80" s="40">
        <v>600</v>
      </c>
      <c r="F80" s="40">
        <v>610</v>
      </c>
      <c r="G80" s="40">
        <v>101</v>
      </c>
      <c r="H80" s="40">
        <v>102</v>
      </c>
      <c r="I80" s="48">
        <f t="shared" si="18"/>
        <v>701</v>
      </c>
      <c r="J80" s="48">
        <f t="shared" si="19"/>
        <v>712</v>
      </c>
      <c r="K80" s="40">
        <v>24792</v>
      </c>
      <c r="L80" s="40">
        <v>25190</v>
      </c>
    </row>
    <row r="81" spans="2:12" ht="12" customHeight="1">
      <c r="B81" s="5" t="s">
        <v>49</v>
      </c>
      <c r="C81" s="36">
        <v>1</v>
      </c>
      <c r="D81" s="36"/>
      <c r="E81" s="40">
        <f>360+19+1</f>
        <v>380</v>
      </c>
      <c r="F81" s="40">
        <f>363+19+1</f>
        <v>383</v>
      </c>
      <c r="G81" s="40">
        <v>35</v>
      </c>
      <c r="H81" s="40">
        <v>42</v>
      </c>
      <c r="I81" s="48">
        <f t="shared" si="18"/>
        <v>415</v>
      </c>
      <c r="J81" s="48">
        <f t="shared" si="19"/>
        <v>425</v>
      </c>
      <c r="K81" s="40">
        <v>13608</v>
      </c>
      <c r="L81" s="40">
        <v>15686</v>
      </c>
    </row>
    <row r="82" spans="2:12" ht="12" customHeight="1">
      <c r="B82" s="5" t="s">
        <v>50</v>
      </c>
      <c r="C82" s="36">
        <v>3</v>
      </c>
      <c r="D82" s="36"/>
      <c r="E82" s="56">
        <v>1713</v>
      </c>
      <c r="F82" s="56">
        <v>1745</v>
      </c>
      <c r="G82" s="56">
        <v>119</v>
      </c>
      <c r="H82" s="56">
        <v>125</v>
      </c>
      <c r="I82" s="48">
        <f t="shared" si="18"/>
        <v>1832</v>
      </c>
      <c r="J82" s="48">
        <f t="shared" si="19"/>
        <v>1870</v>
      </c>
      <c r="K82" s="40">
        <v>37830</v>
      </c>
      <c r="L82" s="40">
        <v>66482</v>
      </c>
    </row>
    <row r="83" spans="2:12" ht="12" customHeight="1">
      <c r="B83" s="39" t="s">
        <v>114</v>
      </c>
      <c r="C83" s="36">
        <v>1</v>
      </c>
      <c r="D83" s="36"/>
      <c r="E83" s="56">
        <v>264</v>
      </c>
      <c r="F83" s="56">
        <v>323</v>
      </c>
      <c r="G83" s="56">
        <v>9</v>
      </c>
      <c r="H83" s="56">
        <v>10</v>
      </c>
      <c r="I83" s="48">
        <f t="shared" si="18"/>
        <v>273</v>
      </c>
      <c r="J83" s="48">
        <f t="shared" si="19"/>
        <v>333</v>
      </c>
      <c r="K83" s="40">
        <v>4606</v>
      </c>
      <c r="L83" s="40">
        <v>5402</v>
      </c>
    </row>
    <row r="84" spans="2:12" ht="12" customHeight="1">
      <c r="B84" s="5" t="s">
        <v>51</v>
      </c>
      <c r="C84" s="36">
        <v>1</v>
      </c>
      <c r="D84" s="36"/>
      <c r="E84" s="40">
        <f>141+3+4</f>
        <v>148</v>
      </c>
      <c r="F84" s="40">
        <f>158+3+4</f>
        <v>165</v>
      </c>
      <c r="G84" s="40">
        <v>12</v>
      </c>
      <c r="H84" s="40">
        <v>13</v>
      </c>
      <c r="I84" s="48">
        <f t="shared" si="18"/>
        <v>160</v>
      </c>
      <c r="J84" s="48">
        <f t="shared" si="19"/>
        <v>178</v>
      </c>
      <c r="K84" s="40">
        <v>12805</v>
      </c>
      <c r="L84" s="40">
        <v>15014</v>
      </c>
    </row>
    <row r="85" spans="2:12" ht="12" customHeight="1">
      <c r="B85" s="5"/>
      <c r="C85" s="23"/>
      <c r="D85" s="23"/>
      <c r="G85" s="54"/>
      <c r="H85" s="54"/>
      <c r="K85" s="54"/>
      <c r="L85" s="54"/>
    </row>
    <row r="86" spans="1:12" ht="12" customHeight="1">
      <c r="A86" s="4" t="s">
        <v>94</v>
      </c>
      <c r="C86" s="6">
        <f>SUM(C87:C104)</f>
        <v>19</v>
      </c>
      <c r="D86" s="6"/>
      <c r="E86" s="18">
        <f aca="true" t="shared" si="20" ref="E86:L86">SUM(E87:E104)</f>
        <v>9469</v>
      </c>
      <c r="F86" s="18">
        <f t="shared" si="20"/>
        <v>10149</v>
      </c>
      <c r="G86" s="18">
        <f t="shared" si="20"/>
        <v>2767</v>
      </c>
      <c r="H86" s="18">
        <f t="shared" si="20"/>
        <v>3227</v>
      </c>
      <c r="I86" s="18">
        <f t="shared" si="20"/>
        <v>12236</v>
      </c>
      <c r="J86" s="18">
        <f t="shared" si="20"/>
        <v>13376</v>
      </c>
      <c r="K86" s="18">
        <f t="shared" si="20"/>
        <v>395188</v>
      </c>
      <c r="L86" s="18">
        <f t="shared" si="20"/>
        <v>501939</v>
      </c>
    </row>
    <row r="87" spans="2:12" ht="12" customHeight="1">
      <c r="B87" s="19" t="s">
        <v>52</v>
      </c>
      <c r="C87" s="36">
        <v>1</v>
      </c>
      <c r="D87" s="34"/>
      <c r="E87" s="51">
        <v>652</v>
      </c>
      <c r="F87" s="51">
        <v>699</v>
      </c>
      <c r="G87" s="51">
        <v>145</v>
      </c>
      <c r="H87" s="51">
        <v>177</v>
      </c>
      <c r="I87" s="48">
        <f aca="true" t="shared" si="21" ref="I87:I103">SUM(E87,G87)</f>
        <v>797</v>
      </c>
      <c r="J87" s="48">
        <f aca="true" t="shared" si="22" ref="J87:J104">SUM(F87,H87)</f>
        <v>876</v>
      </c>
      <c r="K87" s="48">
        <v>15014</v>
      </c>
      <c r="L87" s="45">
        <v>19220</v>
      </c>
    </row>
    <row r="88" spans="2:12" ht="12" customHeight="1">
      <c r="B88" s="5" t="s">
        <v>53</v>
      </c>
      <c r="C88" s="19">
        <v>1</v>
      </c>
      <c r="D88" s="19"/>
      <c r="E88" s="51">
        <f>782+20</f>
        <v>802</v>
      </c>
      <c r="F88" s="51">
        <f>1034+52</f>
        <v>1086</v>
      </c>
      <c r="G88" s="51">
        <v>167</v>
      </c>
      <c r="H88" s="51">
        <v>198</v>
      </c>
      <c r="I88" s="48">
        <f t="shared" si="21"/>
        <v>969</v>
      </c>
      <c r="J88" s="48">
        <f t="shared" si="22"/>
        <v>1284</v>
      </c>
      <c r="K88" s="48">
        <v>35279</v>
      </c>
      <c r="L88" s="45">
        <v>52510</v>
      </c>
    </row>
    <row r="89" spans="2:12" ht="12" customHeight="1">
      <c r="B89" s="44" t="s">
        <v>54</v>
      </c>
      <c r="C89" s="19">
        <v>1</v>
      </c>
      <c r="D89" s="19"/>
      <c r="E89" s="56">
        <v>250</v>
      </c>
      <c r="F89" s="56">
        <v>264</v>
      </c>
      <c r="G89" s="56">
        <v>0</v>
      </c>
      <c r="H89" s="56">
        <v>0</v>
      </c>
      <c r="I89" s="48">
        <f t="shared" si="21"/>
        <v>250</v>
      </c>
      <c r="J89" s="48">
        <f t="shared" si="22"/>
        <v>264</v>
      </c>
      <c r="K89" s="56">
        <v>11214</v>
      </c>
      <c r="L89" s="56">
        <v>13554</v>
      </c>
    </row>
    <row r="90" spans="2:12" ht="12" customHeight="1">
      <c r="B90" s="19" t="s">
        <v>55</v>
      </c>
      <c r="C90" s="19">
        <v>1</v>
      </c>
      <c r="D90" s="19"/>
      <c r="E90" s="51">
        <f>470+22</f>
        <v>492</v>
      </c>
      <c r="F90" s="51">
        <f>475+51</f>
        <v>526</v>
      </c>
      <c r="G90" s="51">
        <v>69</v>
      </c>
      <c r="H90" s="51">
        <v>84</v>
      </c>
      <c r="I90" s="48">
        <f t="shared" si="21"/>
        <v>561</v>
      </c>
      <c r="J90" s="48">
        <f t="shared" si="22"/>
        <v>610</v>
      </c>
      <c r="K90" s="48">
        <v>11534</v>
      </c>
      <c r="L90" s="45">
        <v>12332</v>
      </c>
    </row>
    <row r="91" spans="2:12" ht="12" customHeight="1">
      <c r="B91" s="19" t="s">
        <v>90</v>
      </c>
      <c r="C91" s="19">
        <v>1</v>
      </c>
      <c r="D91" s="19"/>
      <c r="E91" s="51">
        <v>270</v>
      </c>
      <c r="F91" s="51">
        <v>285</v>
      </c>
      <c r="G91" s="51">
        <v>0</v>
      </c>
      <c r="H91" s="51">
        <v>0</v>
      </c>
      <c r="I91" s="48">
        <f t="shared" si="21"/>
        <v>270</v>
      </c>
      <c r="J91" s="48">
        <f t="shared" si="22"/>
        <v>285</v>
      </c>
      <c r="K91" s="48">
        <v>8875</v>
      </c>
      <c r="L91" s="45">
        <v>11087</v>
      </c>
    </row>
    <row r="92" spans="2:12" ht="12" customHeight="1">
      <c r="B92" s="19" t="s">
        <v>56</v>
      </c>
      <c r="C92" s="19">
        <v>1</v>
      </c>
      <c r="D92" s="19"/>
      <c r="E92" s="51">
        <v>649</v>
      </c>
      <c r="F92" s="51">
        <v>689</v>
      </c>
      <c r="G92" s="51">
        <v>48</v>
      </c>
      <c r="H92" s="51">
        <v>66</v>
      </c>
      <c r="I92" s="48">
        <f t="shared" si="21"/>
        <v>697</v>
      </c>
      <c r="J92" s="48">
        <f t="shared" si="22"/>
        <v>755</v>
      </c>
      <c r="K92" s="56">
        <v>14335</v>
      </c>
      <c r="L92" s="56">
        <v>17044</v>
      </c>
    </row>
    <row r="93" spans="2:12" ht="12" customHeight="1">
      <c r="B93" s="5" t="s">
        <v>57</v>
      </c>
      <c r="C93" s="19">
        <v>1</v>
      </c>
      <c r="D93" s="19"/>
      <c r="E93" s="28">
        <v>1081</v>
      </c>
      <c r="F93" s="28">
        <v>1201</v>
      </c>
      <c r="G93" s="28">
        <v>350</v>
      </c>
      <c r="H93" s="28">
        <v>425</v>
      </c>
      <c r="I93" s="48">
        <f>SUM(E93,G93)</f>
        <v>1431</v>
      </c>
      <c r="J93" s="48">
        <f>SUM(F93,H93)</f>
        <v>1626</v>
      </c>
      <c r="K93" s="28">
        <v>17702</v>
      </c>
      <c r="L93" s="28">
        <v>20679</v>
      </c>
    </row>
    <row r="94" spans="2:12" ht="25.5">
      <c r="B94" s="75" t="s">
        <v>125</v>
      </c>
      <c r="C94" s="19">
        <v>1</v>
      </c>
      <c r="D94" s="19"/>
      <c r="E94" s="28">
        <v>285</v>
      </c>
      <c r="F94" s="28">
        <v>291</v>
      </c>
      <c r="G94" s="28">
        <v>0</v>
      </c>
      <c r="H94" s="28">
        <v>0</v>
      </c>
      <c r="I94" s="56">
        <f>SUM(E94,G94)</f>
        <v>285</v>
      </c>
      <c r="J94" s="56">
        <f>SUM(F94,H94)</f>
        <v>291</v>
      </c>
      <c r="K94" s="28">
        <v>4826</v>
      </c>
      <c r="L94" s="28">
        <v>5811</v>
      </c>
    </row>
    <row r="95" spans="2:12" ht="12" customHeight="1">
      <c r="B95" s="5" t="s">
        <v>58</v>
      </c>
      <c r="C95" s="19">
        <v>1</v>
      </c>
      <c r="D95" s="19"/>
      <c r="E95" s="51">
        <f>314+28</f>
        <v>342</v>
      </c>
      <c r="F95" s="51">
        <f>315+28</f>
        <v>343</v>
      </c>
      <c r="G95" s="51">
        <v>200</v>
      </c>
      <c r="H95" s="51">
        <v>221</v>
      </c>
      <c r="I95" s="48">
        <f t="shared" si="21"/>
        <v>542</v>
      </c>
      <c r="J95" s="48">
        <f t="shared" si="22"/>
        <v>564</v>
      </c>
      <c r="K95" s="48">
        <v>19014</v>
      </c>
      <c r="L95" s="45">
        <v>24962</v>
      </c>
    </row>
    <row r="96" spans="2:12" ht="12" customHeight="1">
      <c r="B96" s="5" t="s">
        <v>59</v>
      </c>
      <c r="C96" s="19">
        <v>1</v>
      </c>
      <c r="D96" s="19"/>
      <c r="E96" s="51">
        <f>551+9</f>
        <v>560</v>
      </c>
      <c r="F96" s="51">
        <f>565+12</f>
        <v>577</v>
      </c>
      <c r="G96" s="51">
        <v>544</v>
      </c>
      <c r="H96" s="51">
        <v>589</v>
      </c>
      <c r="I96" s="48">
        <f t="shared" si="21"/>
        <v>1104</v>
      </c>
      <c r="J96" s="48">
        <f t="shared" si="22"/>
        <v>1166</v>
      </c>
      <c r="K96" s="48">
        <v>30545</v>
      </c>
      <c r="L96" s="45">
        <v>38111</v>
      </c>
    </row>
    <row r="97" spans="2:12" ht="12" customHeight="1">
      <c r="B97" s="5" t="s">
        <v>60</v>
      </c>
      <c r="C97" s="19">
        <v>1</v>
      </c>
      <c r="D97" s="19"/>
      <c r="E97" s="51">
        <v>837</v>
      </c>
      <c r="F97" s="51">
        <v>871</v>
      </c>
      <c r="G97" s="51">
        <v>0</v>
      </c>
      <c r="H97" s="51">
        <v>0</v>
      </c>
      <c r="I97" s="48">
        <f t="shared" si="21"/>
        <v>837</v>
      </c>
      <c r="J97" s="48">
        <f t="shared" si="22"/>
        <v>871</v>
      </c>
      <c r="K97" s="48">
        <v>62495</v>
      </c>
      <c r="L97" s="45">
        <v>83869</v>
      </c>
    </row>
    <row r="98" spans="2:12" ht="12" customHeight="1">
      <c r="B98" s="5" t="s">
        <v>61</v>
      </c>
      <c r="C98" s="19">
        <v>1</v>
      </c>
      <c r="D98" s="19"/>
      <c r="E98" s="51">
        <f>661+8</f>
        <v>669</v>
      </c>
      <c r="F98" s="51">
        <f>669+8</f>
        <v>677</v>
      </c>
      <c r="G98" s="51">
        <v>209</v>
      </c>
      <c r="H98" s="51">
        <v>306</v>
      </c>
      <c r="I98" s="48">
        <f t="shared" si="21"/>
        <v>878</v>
      </c>
      <c r="J98" s="48">
        <f t="shared" si="22"/>
        <v>983</v>
      </c>
      <c r="K98" s="48">
        <v>31525</v>
      </c>
      <c r="L98" s="45">
        <v>40321</v>
      </c>
    </row>
    <row r="99" spans="2:12" ht="12" customHeight="1">
      <c r="B99" s="5" t="s">
        <v>64</v>
      </c>
      <c r="C99" s="19">
        <v>1</v>
      </c>
      <c r="D99" s="19"/>
      <c r="E99" s="51">
        <v>693</v>
      </c>
      <c r="F99" s="51">
        <v>719</v>
      </c>
      <c r="G99" s="51">
        <v>435</v>
      </c>
      <c r="H99" s="51">
        <v>523</v>
      </c>
      <c r="I99" s="48">
        <f t="shared" si="21"/>
        <v>1128</v>
      </c>
      <c r="J99" s="48">
        <f t="shared" si="22"/>
        <v>1242</v>
      </c>
      <c r="K99" s="45">
        <v>34265</v>
      </c>
      <c r="L99" s="45">
        <v>43137</v>
      </c>
    </row>
    <row r="100" spans="2:12" ht="12" customHeight="1">
      <c r="B100" s="5" t="s">
        <v>62</v>
      </c>
      <c r="C100" s="41">
        <v>2</v>
      </c>
      <c r="D100" s="41"/>
      <c r="E100" s="56">
        <f>751+100</f>
        <v>851</v>
      </c>
      <c r="F100" s="56">
        <f>758+101</f>
        <v>859</v>
      </c>
      <c r="G100" s="51">
        <v>0</v>
      </c>
      <c r="H100" s="51">
        <v>0</v>
      </c>
      <c r="I100" s="48">
        <f t="shared" si="21"/>
        <v>851</v>
      </c>
      <c r="J100" s="48">
        <f t="shared" si="22"/>
        <v>859</v>
      </c>
      <c r="K100" s="40">
        <f>65000+193</f>
        <v>65193</v>
      </c>
      <c r="L100" s="40">
        <f>72836+5757</f>
        <v>78593</v>
      </c>
    </row>
    <row r="101" spans="2:12" ht="12" customHeight="1">
      <c r="B101" s="5" t="s">
        <v>63</v>
      </c>
      <c r="C101" s="41">
        <v>1</v>
      </c>
      <c r="D101" s="41"/>
      <c r="E101" s="51">
        <f>498+2</f>
        <v>500</v>
      </c>
      <c r="F101" s="51">
        <f>523+2</f>
        <v>525</v>
      </c>
      <c r="G101" s="51">
        <v>164</v>
      </c>
      <c r="H101" s="51">
        <v>196</v>
      </c>
      <c r="I101" s="48">
        <f t="shared" si="21"/>
        <v>664</v>
      </c>
      <c r="J101" s="48">
        <f t="shared" si="22"/>
        <v>721</v>
      </c>
      <c r="K101" s="48">
        <v>24274</v>
      </c>
      <c r="L101" s="45">
        <v>30604</v>
      </c>
    </row>
    <row r="102" spans="2:12" ht="12" customHeight="1">
      <c r="B102" s="19" t="s">
        <v>65</v>
      </c>
      <c r="C102" s="19">
        <v>1</v>
      </c>
      <c r="D102" s="19"/>
      <c r="E102" s="40">
        <v>271</v>
      </c>
      <c r="F102" s="40">
        <v>271</v>
      </c>
      <c r="G102" s="40">
        <v>436</v>
      </c>
      <c r="H102" s="40">
        <v>442</v>
      </c>
      <c r="I102" s="48">
        <f t="shared" si="21"/>
        <v>707</v>
      </c>
      <c r="J102" s="48">
        <f t="shared" si="22"/>
        <v>713</v>
      </c>
      <c r="K102" s="40">
        <v>6126</v>
      </c>
      <c r="L102" s="40">
        <v>6689</v>
      </c>
    </row>
    <row r="103" spans="2:12" ht="12" customHeight="1">
      <c r="B103" s="19" t="s">
        <v>66</v>
      </c>
      <c r="C103" s="19">
        <v>1</v>
      </c>
      <c r="D103" s="19"/>
      <c r="E103" s="40">
        <v>135</v>
      </c>
      <c r="F103" s="40">
        <v>135</v>
      </c>
      <c r="G103" s="40">
        <v>0</v>
      </c>
      <c r="H103" s="40">
        <v>0</v>
      </c>
      <c r="I103" s="48">
        <f t="shared" si="21"/>
        <v>135</v>
      </c>
      <c r="J103" s="48">
        <f t="shared" si="22"/>
        <v>135</v>
      </c>
      <c r="K103" s="40">
        <v>2158</v>
      </c>
      <c r="L103" s="40">
        <v>2395</v>
      </c>
    </row>
    <row r="104" spans="2:12" ht="12" customHeight="1">
      <c r="B104" s="19" t="s">
        <v>135</v>
      </c>
      <c r="C104" s="19">
        <v>1</v>
      </c>
      <c r="D104" s="19"/>
      <c r="E104" s="40">
        <f>90+40</f>
        <v>130</v>
      </c>
      <c r="F104" s="40">
        <f>90+41</f>
        <v>131</v>
      </c>
      <c r="G104" s="40">
        <v>0</v>
      </c>
      <c r="H104" s="40">
        <v>0</v>
      </c>
      <c r="I104" s="48">
        <f>SUM(E104,G104)</f>
        <v>130</v>
      </c>
      <c r="J104" s="48">
        <f t="shared" si="22"/>
        <v>131</v>
      </c>
      <c r="K104" s="40">
        <v>814</v>
      </c>
      <c r="L104" s="40">
        <v>1021</v>
      </c>
    </row>
    <row r="105" spans="3:12" ht="12" customHeight="1">
      <c r="C105" s="34"/>
      <c r="D105" s="34"/>
      <c r="G105" s="54"/>
      <c r="H105" s="54"/>
      <c r="K105" s="54"/>
      <c r="L105" s="54"/>
    </row>
    <row r="106" spans="1:14" ht="12" customHeight="1">
      <c r="A106" s="2" t="s">
        <v>109</v>
      </c>
      <c r="B106" s="5"/>
      <c r="C106" s="18">
        <f>SUM(C107:C123)</f>
        <v>25</v>
      </c>
      <c r="D106" s="18"/>
      <c r="E106" s="49">
        <f>SUM(E107:E123)</f>
        <v>14836</v>
      </c>
      <c r="F106" s="49">
        <f aca="true" t="shared" si="23" ref="F106:L106">SUM(F107:F123)</f>
        <v>22094</v>
      </c>
      <c r="G106" s="49">
        <f t="shared" si="23"/>
        <v>2387</v>
      </c>
      <c r="H106" s="49">
        <f t="shared" si="23"/>
        <v>3228</v>
      </c>
      <c r="I106" s="49">
        <f t="shared" si="23"/>
        <v>17223</v>
      </c>
      <c r="J106" s="49">
        <f t="shared" si="23"/>
        <v>25322</v>
      </c>
      <c r="K106" s="49">
        <f t="shared" si="23"/>
        <v>336277</v>
      </c>
      <c r="L106" s="49">
        <f t="shared" si="23"/>
        <v>602852</v>
      </c>
      <c r="M106" s="47"/>
      <c r="N106" s="54"/>
    </row>
    <row r="107" spans="2:12" ht="12" customHeight="1">
      <c r="B107" s="19" t="s">
        <v>67</v>
      </c>
      <c r="C107" s="41">
        <v>1</v>
      </c>
      <c r="D107" s="19"/>
      <c r="E107" s="40">
        <f>280+7</f>
        <v>287</v>
      </c>
      <c r="F107" s="40">
        <f>298+7</f>
        <v>305</v>
      </c>
      <c r="G107" s="40">
        <v>856</v>
      </c>
      <c r="H107" s="40">
        <v>1411</v>
      </c>
      <c r="I107" s="48">
        <f aca="true" t="shared" si="24" ref="I107:I123">SUM(E107,G107)</f>
        <v>1143</v>
      </c>
      <c r="J107" s="48">
        <f aca="true" t="shared" si="25" ref="J107:J123">SUM(F107,H107)</f>
        <v>1716</v>
      </c>
      <c r="K107" s="46">
        <v>22221</v>
      </c>
      <c r="L107" s="40">
        <v>31060</v>
      </c>
    </row>
    <row r="108" spans="2:12" ht="12" customHeight="1">
      <c r="B108" s="5" t="s">
        <v>68</v>
      </c>
      <c r="C108" s="41">
        <v>4</v>
      </c>
      <c r="D108" s="41"/>
      <c r="E108" s="40">
        <v>185</v>
      </c>
      <c r="F108" s="40">
        <v>192</v>
      </c>
      <c r="G108" s="40">
        <v>53</v>
      </c>
      <c r="H108" s="40">
        <v>54</v>
      </c>
      <c r="I108" s="48">
        <f t="shared" si="24"/>
        <v>238</v>
      </c>
      <c r="J108" s="48">
        <f t="shared" si="25"/>
        <v>246</v>
      </c>
      <c r="K108" s="40">
        <v>25935</v>
      </c>
      <c r="L108" s="40">
        <v>35356</v>
      </c>
    </row>
    <row r="109" spans="2:12" ht="12" customHeight="1">
      <c r="B109" s="19" t="s">
        <v>69</v>
      </c>
      <c r="C109" s="41">
        <v>1</v>
      </c>
      <c r="D109" s="41"/>
      <c r="E109" s="40">
        <v>127</v>
      </c>
      <c r="F109" s="40">
        <v>154</v>
      </c>
      <c r="G109" s="40">
        <v>79</v>
      </c>
      <c r="H109" s="40">
        <v>95</v>
      </c>
      <c r="I109" s="48">
        <f t="shared" si="24"/>
        <v>206</v>
      </c>
      <c r="J109" s="48">
        <f t="shared" si="25"/>
        <v>249</v>
      </c>
      <c r="K109" s="40">
        <v>2889</v>
      </c>
      <c r="L109" s="40">
        <v>5395</v>
      </c>
    </row>
    <row r="110" spans="2:12" ht="12" customHeight="1">
      <c r="B110" s="5" t="s">
        <v>70</v>
      </c>
      <c r="C110" s="41">
        <v>1</v>
      </c>
      <c r="D110" s="41"/>
      <c r="E110" s="40">
        <v>180</v>
      </c>
      <c r="F110" s="40">
        <v>272</v>
      </c>
      <c r="G110" s="40">
        <v>21</v>
      </c>
      <c r="H110" s="40">
        <v>22</v>
      </c>
      <c r="I110" s="48">
        <f t="shared" si="24"/>
        <v>201</v>
      </c>
      <c r="J110" s="48">
        <f t="shared" si="25"/>
        <v>294</v>
      </c>
      <c r="K110" s="40">
        <v>3242</v>
      </c>
      <c r="L110" s="40">
        <v>4616</v>
      </c>
    </row>
    <row r="111" spans="1:253" ht="12" customHeight="1">
      <c r="A111" s="43"/>
      <c r="B111" s="29" t="s">
        <v>98</v>
      </c>
      <c r="C111" s="74">
        <v>2</v>
      </c>
      <c r="D111" s="29"/>
      <c r="E111" s="51">
        <f>273+178</f>
        <v>451</v>
      </c>
      <c r="F111" s="51">
        <f>279+179</f>
        <v>458</v>
      </c>
      <c r="G111" s="51">
        <v>5</v>
      </c>
      <c r="H111" s="51">
        <v>5</v>
      </c>
      <c r="I111" s="48">
        <f t="shared" si="24"/>
        <v>456</v>
      </c>
      <c r="J111" s="48">
        <f t="shared" si="25"/>
        <v>463</v>
      </c>
      <c r="K111" s="51">
        <f>3064+467</f>
        <v>3531</v>
      </c>
      <c r="L111" s="51">
        <f>3554+555</f>
        <v>4109</v>
      </c>
      <c r="M111" s="69"/>
      <c r="N111" s="70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3"/>
      <c r="DD111" s="43"/>
      <c r="DE111" s="43"/>
      <c r="DF111" s="43"/>
      <c r="DG111" s="43"/>
      <c r="DH111" s="43"/>
      <c r="DI111" s="43"/>
      <c r="DJ111" s="43"/>
      <c r="DK111" s="43"/>
      <c r="DL111" s="43"/>
      <c r="DM111" s="43"/>
      <c r="DN111" s="43"/>
      <c r="DO111" s="43"/>
      <c r="DP111" s="43"/>
      <c r="DQ111" s="43"/>
      <c r="DR111" s="43"/>
      <c r="DS111" s="43"/>
      <c r="DT111" s="43"/>
      <c r="DU111" s="43"/>
      <c r="DV111" s="43"/>
      <c r="DW111" s="43"/>
      <c r="DX111" s="43"/>
      <c r="DY111" s="43"/>
      <c r="DZ111" s="43"/>
      <c r="EA111" s="43"/>
      <c r="EB111" s="43"/>
      <c r="EC111" s="43"/>
      <c r="ED111" s="43"/>
      <c r="EE111" s="43"/>
      <c r="EF111" s="43"/>
      <c r="EG111" s="43"/>
      <c r="EH111" s="43"/>
      <c r="EI111" s="43"/>
      <c r="EJ111" s="43"/>
      <c r="EK111" s="43"/>
      <c r="EL111" s="43"/>
      <c r="EM111" s="43"/>
      <c r="EN111" s="43"/>
      <c r="EO111" s="43"/>
      <c r="EP111" s="43"/>
      <c r="EQ111" s="43"/>
      <c r="ER111" s="43"/>
      <c r="ES111" s="43"/>
      <c r="ET111" s="43"/>
      <c r="EU111" s="43"/>
      <c r="EV111" s="43"/>
      <c r="EW111" s="43"/>
      <c r="EX111" s="43"/>
      <c r="EY111" s="43"/>
      <c r="EZ111" s="43"/>
      <c r="FA111" s="43"/>
      <c r="FB111" s="43"/>
      <c r="FC111" s="43"/>
      <c r="FD111" s="43"/>
      <c r="FE111" s="43"/>
      <c r="FF111" s="43"/>
      <c r="FG111" s="43"/>
      <c r="FH111" s="43"/>
      <c r="FI111" s="43"/>
      <c r="FJ111" s="43"/>
      <c r="FK111" s="43"/>
      <c r="FL111" s="43"/>
      <c r="FM111" s="43"/>
      <c r="FN111" s="43"/>
      <c r="FO111" s="43"/>
      <c r="FP111" s="43"/>
      <c r="FQ111" s="43"/>
      <c r="FR111" s="43"/>
      <c r="FS111" s="43"/>
      <c r="FT111" s="43"/>
      <c r="FU111" s="43"/>
      <c r="FV111" s="43"/>
      <c r="FW111" s="43"/>
      <c r="FX111" s="43"/>
      <c r="FY111" s="43"/>
      <c r="FZ111" s="43"/>
      <c r="GA111" s="43"/>
      <c r="GB111" s="43"/>
      <c r="GC111" s="43"/>
      <c r="GD111" s="43"/>
      <c r="GE111" s="43"/>
      <c r="GF111" s="43"/>
      <c r="GG111" s="43"/>
      <c r="GH111" s="43"/>
      <c r="GI111" s="43"/>
      <c r="GJ111" s="43"/>
      <c r="GK111" s="43"/>
      <c r="GL111" s="43"/>
      <c r="GM111" s="43"/>
      <c r="GN111" s="43"/>
      <c r="GO111" s="43"/>
      <c r="GP111" s="43"/>
      <c r="GQ111" s="43"/>
      <c r="GR111" s="43"/>
      <c r="GS111" s="43"/>
      <c r="GT111" s="43"/>
      <c r="GU111" s="43"/>
      <c r="GV111" s="43"/>
      <c r="GW111" s="43"/>
      <c r="GX111" s="43"/>
      <c r="GY111" s="43"/>
      <c r="GZ111" s="43"/>
      <c r="HA111" s="43"/>
      <c r="HB111" s="43"/>
      <c r="HC111" s="43"/>
      <c r="HD111" s="43"/>
      <c r="HE111" s="43"/>
      <c r="HF111" s="43"/>
      <c r="HG111" s="43"/>
      <c r="HH111" s="43"/>
      <c r="HI111" s="43"/>
      <c r="HJ111" s="43"/>
      <c r="HK111" s="43"/>
      <c r="HL111" s="43"/>
      <c r="HM111" s="43"/>
      <c r="HN111" s="43"/>
      <c r="HO111" s="43"/>
      <c r="HP111" s="43"/>
      <c r="HQ111" s="43"/>
      <c r="HR111" s="43"/>
      <c r="HS111" s="43"/>
      <c r="HT111" s="43"/>
      <c r="HU111" s="43"/>
      <c r="HV111" s="43"/>
      <c r="HW111" s="43"/>
      <c r="HX111" s="43"/>
      <c r="HY111" s="43"/>
      <c r="HZ111" s="43"/>
      <c r="IA111" s="43"/>
      <c r="IB111" s="43"/>
      <c r="IC111" s="43"/>
      <c r="ID111" s="43"/>
      <c r="IE111" s="43"/>
      <c r="IF111" s="43"/>
      <c r="IG111" s="43"/>
      <c r="IH111" s="43"/>
      <c r="II111" s="43"/>
      <c r="IJ111" s="43"/>
      <c r="IK111" s="43"/>
      <c r="IL111" s="43"/>
      <c r="IM111" s="43"/>
      <c r="IN111" s="43"/>
      <c r="IO111" s="43"/>
      <c r="IP111" s="43"/>
      <c r="IQ111" s="43"/>
      <c r="IR111" s="43"/>
      <c r="IS111" s="43"/>
    </row>
    <row r="112" spans="2:12" ht="12" customHeight="1">
      <c r="B112" s="19" t="s">
        <v>71</v>
      </c>
      <c r="C112" s="41">
        <v>1</v>
      </c>
      <c r="D112" s="41"/>
      <c r="E112" s="56">
        <v>459</v>
      </c>
      <c r="F112" s="56">
        <v>505</v>
      </c>
      <c r="G112" s="56">
        <v>0</v>
      </c>
      <c r="H112" s="56">
        <v>0</v>
      </c>
      <c r="I112" s="48">
        <f t="shared" si="24"/>
        <v>459</v>
      </c>
      <c r="J112" s="48">
        <f t="shared" si="25"/>
        <v>505</v>
      </c>
      <c r="K112" s="40">
        <v>4358</v>
      </c>
      <c r="L112" s="40">
        <v>6616</v>
      </c>
    </row>
    <row r="113" spans="2:12" ht="12" customHeight="1">
      <c r="B113" s="19" t="s">
        <v>72</v>
      </c>
      <c r="C113" s="41">
        <v>1</v>
      </c>
      <c r="D113" s="41"/>
      <c r="E113" s="56">
        <v>35</v>
      </c>
      <c r="F113" s="56">
        <v>71</v>
      </c>
      <c r="G113" s="56">
        <v>125</v>
      </c>
      <c r="H113" s="56">
        <v>140</v>
      </c>
      <c r="I113" s="48">
        <f t="shared" si="24"/>
        <v>160</v>
      </c>
      <c r="J113" s="48">
        <f t="shared" si="25"/>
        <v>211</v>
      </c>
      <c r="K113" s="40">
        <v>4837</v>
      </c>
      <c r="L113" s="40">
        <v>7748</v>
      </c>
    </row>
    <row r="114" spans="2:12" ht="12" customHeight="1">
      <c r="B114" s="5" t="s">
        <v>119</v>
      </c>
      <c r="C114" s="41">
        <v>1</v>
      </c>
      <c r="D114" s="41"/>
      <c r="E114" s="56">
        <v>8</v>
      </c>
      <c r="F114" s="56">
        <v>8</v>
      </c>
      <c r="G114" s="56">
        <v>35</v>
      </c>
      <c r="H114" s="56">
        <v>35</v>
      </c>
      <c r="I114" s="48">
        <f t="shared" si="24"/>
        <v>43</v>
      </c>
      <c r="J114" s="48">
        <f t="shared" si="25"/>
        <v>43</v>
      </c>
      <c r="K114" s="40">
        <v>954</v>
      </c>
      <c r="L114" s="40">
        <v>1294</v>
      </c>
    </row>
    <row r="115" spans="2:12" ht="12" customHeight="1">
      <c r="B115" s="19" t="s">
        <v>89</v>
      </c>
      <c r="C115" s="41">
        <v>2</v>
      </c>
      <c r="D115" s="41"/>
      <c r="E115" s="40">
        <f>11230+9</f>
        <v>11239</v>
      </c>
      <c r="F115" s="40">
        <f>18190+11</f>
        <v>18201</v>
      </c>
      <c r="G115" s="40">
        <v>1117</v>
      </c>
      <c r="H115" s="40">
        <v>1341</v>
      </c>
      <c r="I115" s="48">
        <f t="shared" si="24"/>
        <v>12356</v>
      </c>
      <c r="J115" s="48">
        <f t="shared" si="25"/>
        <v>19542</v>
      </c>
      <c r="K115" s="40">
        <f>232199+3466</f>
        <v>235665</v>
      </c>
      <c r="L115" s="40">
        <f>464300+4501</f>
        <v>468801</v>
      </c>
    </row>
    <row r="116" spans="2:12" ht="12" customHeight="1">
      <c r="B116" s="19" t="s">
        <v>75</v>
      </c>
      <c r="C116" s="41">
        <v>1</v>
      </c>
      <c r="D116" s="19"/>
      <c r="E116" s="40">
        <v>324</v>
      </c>
      <c r="F116" s="40">
        <v>366</v>
      </c>
      <c r="G116" s="40">
        <v>33</v>
      </c>
      <c r="H116" s="40">
        <v>33</v>
      </c>
      <c r="I116" s="48">
        <f t="shared" si="24"/>
        <v>357</v>
      </c>
      <c r="J116" s="48">
        <f t="shared" si="25"/>
        <v>399</v>
      </c>
      <c r="K116" s="40">
        <v>5326</v>
      </c>
      <c r="L116" s="40">
        <v>6401</v>
      </c>
    </row>
    <row r="117" spans="2:12" ht="12" customHeight="1">
      <c r="B117" s="19" t="s">
        <v>126</v>
      </c>
      <c r="C117" s="41">
        <v>1</v>
      </c>
      <c r="D117" s="19"/>
      <c r="E117" s="40">
        <v>6</v>
      </c>
      <c r="F117" s="40">
        <v>6</v>
      </c>
      <c r="G117" s="40">
        <v>0</v>
      </c>
      <c r="H117" s="40">
        <v>0</v>
      </c>
      <c r="I117" s="48">
        <f t="shared" si="24"/>
        <v>6</v>
      </c>
      <c r="J117" s="48">
        <f t="shared" si="25"/>
        <v>6</v>
      </c>
      <c r="K117" s="40">
        <v>49</v>
      </c>
      <c r="L117" s="40">
        <v>60</v>
      </c>
    </row>
    <row r="118" spans="2:12" ht="12" customHeight="1">
      <c r="B118" s="29" t="s">
        <v>76</v>
      </c>
      <c r="C118" s="41">
        <v>1</v>
      </c>
      <c r="D118" s="19"/>
      <c r="E118" s="40">
        <v>0</v>
      </c>
      <c r="F118" s="40">
        <v>0</v>
      </c>
      <c r="G118" s="40">
        <v>0</v>
      </c>
      <c r="H118" s="40">
        <v>0</v>
      </c>
      <c r="I118" s="48">
        <f t="shared" si="24"/>
        <v>0</v>
      </c>
      <c r="J118" s="48">
        <f t="shared" si="25"/>
        <v>0</v>
      </c>
      <c r="K118" s="40">
        <v>2484</v>
      </c>
      <c r="L118" s="40">
        <v>2504</v>
      </c>
    </row>
    <row r="119" spans="2:12" ht="12" customHeight="1">
      <c r="B119" s="19" t="s">
        <v>103</v>
      </c>
      <c r="C119" s="41">
        <v>1</v>
      </c>
      <c r="D119" s="19"/>
      <c r="E119" s="40">
        <v>3</v>
      </c>
      <c r="F119" s="40">
        <v>3</v>
      </c>
      <c r="G119" s="40">
        <v>0</v>
      </c>
      <c r="H119" s="40">
        <v>0</v>
      </c>
      <c r="I119" s="48">
        <f t="shared" si="24"/>
        <v>3</v>
      </c>
      <c r="J119" s="48">
        <f t="shared" si="25"/>
        <v>3</v>
      </c>
      <c r="K119" s="40">
        <v>2521</v>
      </c>
      <c r="L119" s="40">
        <v>2633</v>
      </c>
    </row>
    <row r="120" spans="2:12" ht="12" customHeight="1">
      <c r="B120" s="19" t="s">
        <v>120</v>
      </c>
      <c r="C120" s="41">
        <v>1</v>
      </c>
      <c r="D120" s="19"/>
      <c r="E120" s="40">
        <v>166</v>
      </c>
      <c r="F120" s="40">
        <v>174</v>
      </c>
      <c r="G120" s="40">
        <v>0</v>
      </c>
      <c r="H120" s="40">
        <v>0</v>
      </c>
      <c r="I120" s="48">
        <f t="shared" si="24"/>
        <v>166</v>
      </c>
      <c r="J120" s="48">
        <f t="shared" si="25"/>
        <v>174</v>
      </c>
      <c r="K120" s="40">
        <v>5363</v>
      </c>
      <c r="L120" s="40">
        <v>6896</v>
      </c>
    </row>
    <row r="121" spans="2:12" ht="12" customHeight="1">
      <c r="B121" s="19" t="s">
        <v>73</v>
      </c>
      <c r="C121" s="41">
        <v>4</v>
      </c>
      <c r="D121" s="19"/>
      <c r="E121" s="40">
        <v>1278</v>
      </c>
      <c r="F121" s="40">
        <v>1282</v>
      </c>
      <c r="G121" s="40">
        <v>63</v>
      </c>
      <c r="H121" s="40">
        <v>92</v>
      </c>
      <c r="I121" s="48">
        <f>SUM(E121,G121)</f>
        <v>1341</v>
      </c>
      <c r="J121" s="48">
        <f>SUM(F121,H121)</f>
        <v>1374</v>
      </c>
      <c r="K121" s="40">
        <v>15032</v>
      </c>
      <c r="L121" s="40">
        <v>16862</v>
      </c>
    </row>
    <row r="122" spans="2:12" ht="12" customHeight="1">
      <c r="B122" s="5" t="s">
        <v>77</v>
      </c>
      <c r="C122" s="41">
        <v>1</v>
      </c>
      <c r="D122" s="41"/>
      <c r="E122" s="40">
        <v>88</v>
      </c>
      <c r="F122" s="40">
        <v>97</v>
      </c>
      <c r="G122" s="40">
        <v>0</v>
      </c>
      <c r="H122" s="40">
        <v>0</v>
      </c>
      <c r="I122" s="48">
        <f t="shared" si="24"/>
        <v>88</v>
      </c>
      <c r="J122" s="48">
        <f t="shared" si="25"/>
        <v>97</v>
      </c>
      <c r="K122" s="40">
        <v>774</v>
      </c>
      <c r="L122" s="40">
        <v>1113</v>
      </c>
    </row>
    <row r="123" spans="2:12" ht="12" customHeight="1">
      <c r="B123" s="19" t="s">
        <v>78</v>
      </c>
      <c r="C123" s="41">
        <v>1</v>
      </c>
      <c r="D123" s="19"/>
      <c r="E123" s="40">
        <v>0</v>
      </c>
      <c r="F123" s="40">
        <v>0</v>
      </c>
      <c r="G123" s="40">
        <v>0</v>
      </c>
      <c r="H123" s="40">
        <v>0</v>
      </c>
      <c r="I123" s="48">
        <f t="shared" si="24"/>
        <v>0</v>
      </c>
      <c r="J123" s="48">
        <f t="shared" si="25"/>
        <v>0</v>
      </c>
      <c r="K123" s="40">
        <v>1096</v>
      </c>
      <c r="L123" s="40">
        <v>1388</v>
      </c>
    </row>
    <row r="124" spans="2:12" ht="12" customHeight="1">
      <c r="B124" s="23"/>
      <c r="C124" s="41"/>
      <c r="D124" s="19"/>
      <c r="E124" s="49"/>
      <c r="F124" s="49"/>
      <c r="G124" s="56"/>
      <c r="H124" s="56"/>
      <c r="I124" s="67"/>
      <c r="J124" s="67"/>
      <c r="K124" s="56"/>
      <c r="L124" s="40"/>
    </row>
    <row r="125" spans="1:12" ht="12" customHeight="1">
      <c r="A125" s="2" t="s">
        <v>134</v>
      </c>
      <c r="B125" s="6"/>
      <c r="C125" s="25"/>
      <c r="D125" s="25"/>
      <c r="E125" s="47">
        <f>1302+19+341</f>
        <v>1662</v>
      </c>
      <c r="F125" s="47">
        <f>1756+20+367</f>
        <v>2143</v>
      </c>
      <c r="G125" s="47">
        <v>1</v>
      </c>
      <c r="H125" s="47">
        <v>1</v>
      </c>
      <c r="I125" s="71">
        <f>SUM(E125,G125)</f>
        <v>1663</v>
      </c>
      <c r="J125" s="71">
        <f>SUM(F125,H125)</f>
        <v>2144</v>
      </c>
      <c r="K125" s="47">
        <f>6946+16203</f>
        <v>23149</v>
      </c>
      <c r="L125" s="47">
        <f>9293+24225</f>
        <v>33518</v>
      </c>
    </row>
    <row r="126" spans="1:13" ht="12" customHeight="1">
      <c r="A126" s="30"/>
      <c r="B126" s="42"/>
      <c r="C126" s="42"/>
      <c r="D126" s="42"/>
      <c r="E126" s="57"/>
      <c r="F126" s="57"/>
      <c r="G126" s="57"/>
      <c r="H126" s="57"/>
      <c r="I126" s="57"/>
      <c r="J126" s="57"/>
      <c r="K126" s="57"/>
      <c r="L126" s="57"/>
      <c r="M126" s="58"/>
    </row>
    <row r="127" spans="2:12" ht="12" customHeight="1">
      <c r="B127" s="5"/>
      <c r="C127" s="23"/>
      <c r="D127" s="23"/>
      <c r="E127" s="40"/>
      <c r="F127" s="40"/>
      <c r="G127" s="40"/>
      <c r="H127" s="40"/>
      <c r="I127" s="40"/>
      <c r="J127" s="40"/>
      <c r="K127" s="40"/>
      <c r="L127" s="40"/>
    </row>
    <row r="128" spans="1:13" ht="12" customHeight="1">
      <c r="A128" s="2" t="s">
        <v>91</v>
      </c>
      <c r="B128" s="4"/>
      <c r="C128" s="18">
        <f>SUM(C11,C23,C31,C37,C52,C59,C86,C106)</f>
        <v>142</v>
      </c>
      <c r="D128" s="18"/>
      <c r="E128" s="49">
        <f aca="true" t="shared" si="26" ref="E128:L128">SUM(E11,E23,E31,E37,E52,E59,E86,E106,E125)</f>
        <v>75660</v>
      </c>
      <c r="F128" s="49">
        <f t="shared" si="26"/>
        <v>159971</v>
      </c>
      <c r="G128" s="49">
        <f t="shared" si="26"/>
        <v>13393</v>
      </c>
      <c r="H128" s="49">
        <f t="shared" si="26"/>
        <v>16961</v>
      </c>
      <c r="I128" s="49">
        <f t="shared" si="26"/>
        <v>89053</v>
      </c>
      <c r="J128" s="49">
        <f t="shared" si="26"/>
        <v>176932</v>
      </c>
      <c r="K128" s="49">
        <f t="shared" si="26"/>
        <v>2168854</v>
      </c>
      <c r="L128" s="49">
        <f t="shared" si="26"/>
        <v>5957418</v>
      </c>
      <c r="M128" s="54"/>
    </row>
    <row r="129" spans="1:13" ht="12" customHeight="1">
      <c r="A129" s="30"/>
      <c r="B129" s="30"/>
      <c r="C129" s="37"/>
      <c r="D129" s="37"/>
      <c r="E129" s="57"/>
      <c r="F129" s="57"/>
      <c r="G129" s="57"/>
      <c r="H129" s="57"/>
      <c r="I129" s="57"/>
      <c r="J129" s="57"/>
      <c r="K129" s="57"/>
      <c r="L129" s="57"/>
      <c r="M129" s="58"/>
    </row>
    <row r="130" spans="2:12" ht="12" customHeight="1">
      <c r="B130" s="5"/>
      <c r="C130" s="23"/>
      <c r="D130" s="23"/>
      <c r="E130" s="40"/>
      <c r="F130" s="40"/>
      <c r="G130" s="40"/>
      <c r="H130" s="40"/>
      <c r="I130" s="40"/>
      <c r="J130" s="40"/>
      <c r="K130" s="40"/>
      <c r="L130" s="40"/>
    </row>
    <row r="131" spans="1:12" ht="12" customHeight="1">
      <c r="A131" s="76" t="s">
        <v>116</v>
      </c>
      <c r="B131" s="7" t="s">
        <v>137</v>
      </c>
      <c r="C131" s="23"/>
      <c r="D131" s="23"/>
      <c r="E131" s="40"/>
      <c r="F131" s="40"/>
      <c r="G131" s="40"/>
      <c r="H131" s="40"/>
      <c r="I131" s="40"/>
      <c r="J131" s="40"/>
      <c r="K131" s="40"/>
      <c r="L131" s="40"/>
    </row>
    <row r="132" spans="1:12" ht="12" customHeight="1">
      <c r="A132" s="76" t="s">
        <v>117</v>
      </c>
      <c r="B132" s="8" t="s">
        <v>99</v>
      </c>
      <c r="C132" s="23"/>
      <c r="D132" s="23"/>
      <c r="E132" s="40"/>
      <c r="F132" s="40"/>
      <c r="G132" s="40"/>
      <c r="H132" s="40"/>
      <c r="I132" s="40"/>
      <c r="J132" s="40"/>
      <c r="K132" s="40"/>
      <c r="L132" s="40"/>
    </row>
    <row r="133" spans="1:12" ht="12" customHeight="1">
      <c r="A133" s="76" t="s">
        <v>115</v>
      </c>
      <c r="B133" s="8" t="s">
        <v>123</v>
      </c>
      <c r="C133" s="23"/>
      <c r="D133" s="23"/>
      <c r="E133" s="40"/>
      <c r="F133" s="40"/>
      <c r="G133" s="40"/>
      <c r="H133" s="40"/>
      <c r="I133" s="40"/>
      <c r="J133" s="40"/>
      <c r="K133" s="40"/>
      <c r="L133" s="40"/>
    </row>
    <row r="134" spans="1:12" ht="12" customHeight="1">
      <c r="A134" s="76" t="s">
        <v>127</v>
      </c>
      <c r="B134" s="22" t="s">
        <v>100</v>
      </c>
      <c r="C134" s="23"/>
      <c r="D134" s="23"/>
      <c r="E134" s="40"/>
      <c r="F134" s="40"/>
      <c r="G134" s="40"/>
      <c r="H134" s="40"/>
      <c r="I134" s="40"/>
      <c r="J134" s="40"/>
      <c r="K134" s="40"/>
      <c r="L134" s="40"/>
    </row>
    <row r="135" spans="1:12" ht="12" customHeight="1">
      <c r="A135" s="21"/>
      <c r="B135" s="8"/>
      <c r="C135" s="23"/>
      <c r="D135" s="23"/>
      <c r="E135" s="40"/>
      <c r="F135" s="40"/>
      <c r="G135" s="40"/>
      <c r="H135" s="40"/>
      <c r="I135" s="40"/>
      <c r="J135" s="40"/>
      <c r="K135" s="40"/>
      <c r="L135" s="40"/>
    </row>
    <row r="136" spans="1:12" ht="12" customHeight="1">
      <c r="A136" s="22" t="s">
        <v>92</v>
      </c>
      <c r="B136" s="8"/>
      <c r="C136" s="23"/>
      <c r="D136" s="23"/>
      <c r="E136" s="40"/>
      <c r="F136" s="40"/>
      <c r="G136" s="40"/>
      <c r="H136" s="40"/>
      <c r="I136" s="40"/>
      <c r="J136" s="40"/>
      <c r="K136" s="40"/>
      <c r="L136" s="40"/>
    </row>
    <row r="137" spans="1:12" ht="12" customHeight="1">
      <c r="A137" s="22"/>
      <c r="B137" s="8"/>
      <c r="C137" s="23"/>
      <c r="D137" s="23"/>
      <c r="E137" s="40"/>
      <c r="F137" s="40"/>
      <c r="G137" s="40"/>
      <c r="H137" s="40"/>
      <c r="I137" s="40"/>
      <c r="J137" s="40"/>
      <c r="K137" s="40"/>
      <c r="L137" s="40"/>
    </row>
    <row r="138" spans="1:12" ht="12.75" customHeight="1">
      <c r="A138" s="22"/>
      <c r="B138" s="10"/>
      <c r="C138" s="19"/>
      <c r="D138" s="19"/>
      <c r="E138" s="40"/>
      <c r="F138" s="40"/>
      <c r="G138" s="40"/>
      <c r="H138" s="40"/>
      <c r="I138" s="40"/>
      <c r="J138" s="40"/>
      <c r="K138" s="40"/>
      <c r="L138" s="40"/>
    </row>
    <row r="139" spans="1:12" ht="12.75" customHeight="1">
      <c r="A139" s="22"/>
      <c r="B139" s="10"/>
      <c r="C139" s="23"/>
      <c r="D139" s="23"/>
      <c r="E139" s="40"/>
      <c r="F139" s="40"/>
      <c r="G139" s="40"/>
      <c r="H139" s="40"/>
      <c r="I139" s="40"/>
      <c r="J139" s="40"/>
      <c r="K139" s="40"/>
      <c r="L139" s="40"/>
    </row>
    <row r="140" spans="1:12" ht="12.75" customHeight="1">
      <c r="A140" s="22"/>
      <c r="C140" s="19"/>
      <c r="D140" s="19"/>
      <c r="E140" s="40"/>
      <c r="F140" s="40"/>
      <c r="G140" s="40"/>
      <c r="H140" s="40"/>
      <c r="I140" s="40"/>
      <c r="J140" s="40"/>
      <c r="K140" s="40"/>
      <c r="L140" s="40"/>
    </row>
    <row r="141" spans="1:12" ht="12.75" customHeight="1">
      <c r="A141" s="22"/>
      <c r="B141" s="8"/>
      <c r="C141" s="23"/>
      <c r="D141" s="23"/>
      <c r="E141" s="40"/>
      <c r="F141" s="40"/>
      <c r="G141" s="40"/>
      <c r="H141" s="40"/>
      <c r="I141" s="40"/>
      <c r="J141" s="40"/>
      <c r="K141" s="40"/>
      <c r="L141" s="40"/>
    </row>
    <row r="142" spans="1:12" ht="12.75" customHeight="1">
      <c r="A142" s="22"/>
      <c r="B142" s="8"/>
      <c r="C142" s="23"/>
      <c r="D142" s="23"/>
      <c r="E142" s="40"/>
      <c r="F142" s="40"/>
      <c r="G142" s="40"/>
      <c r="H142" s="40"/>
      <c r="I142" s="40"/>
      <c r="J142" s="40"/>
      <c r="K142" s="40"/>
      <c r="L142" s="40"/>
    </row>
    <row r="143" spans="1:12" ht="12.75" customHeight="1">
      <c r="A143" s="22"/>
      <c r="B143" s="8"/>
      <c r="C143" s="23"/>
      <c r="D143" s="23"/>
      <c r="E143" s="40"/>
      <c r="F143" s="40"/>
      <c r="G143" s="40"/>
      <c r="H143" s="40"/>
      <c r="I143" s="40"/>
      <c r="J143" s="40"/>
      <c r="K143" s="40"/>
      <c r="L143" s="40"/>
    </row>
    <row r="144" spans="1:12" ht="12.75" customHeight="1">
      <c r="A144" s="22"/>
      <c r="B144" s="8"/>
      <c r="C144" s="23"/>
      <c r="D144" s="23"/>
      <c r="E144" s="40"/>
      <c r="F144" s="40"/>
      <c r="G144" s="40"/>
      <c r="H144" s="40"/>
      <c r="I144" s="40"/>
      <c r="J144" s="40"/>
      <c r="K144" s="40"/>
      <c r="L144" s="40"/>
    </row>
    <row r="145" spans="1:12" ht="12.75" customHeight="1">
      <c r="A145" s="22"/>
      <c r="B145" s="8"/>
      <c r="C145" s="23"/>
      <c r="D145" s="23"/>
      <c r="E145" s="40"/>
      <c r="F145" s="40"/>
      <c r="G145" s="40"/>
      <c r="H145" s="40"/>
      <c r="I145" s="40"/>
      <c r="J145" s="40"/>
      <c r="K145" s="40"/>
      <c r="L145" s="40"/>
    </row>
    <row r="146" spans="1:12" ht="12.75" customHeight="1">
      <c r="A146" s="22"/>
      <c r="B146" s="8"/>
      <c r="C146" s="23"/>
      <c r="D146" s="23"/>
      <c r="E146" s="40"/>
      <c r="F146" s="40"/>
      <c r="G146" s="40"/>
      <c r="H146" s="40"/>
      <c r="I146" s="40"/>
      <c r="J146" s="40"/>
      <c r="K146" s="40"/>
      <c r="L146" s="40"/>
    </row>
    <row r="147" spans="1:12" ht="12.75" customHeight="1">
      <c r="A147" s="22"/>
      <c r="B147" s="8"/>
      <c r="C147" s="23"/>
      <c r="D147" s="23"/>
      <c r="E147" s="40"/>
      <c r="F147" s="40"/>
      <c r="G147" s="40"/>
      <c r="H147" s="40"/>
      <c r="I147" s="40"/>
      <c r="J147" s="40"/>
      <c r="K147" s="40"/>
      <c r="L147" s="40"/>
    </row>
    <row r="148" spans="1:12" ht="12.75" customHeight="1">
      <c r="A148" s="22"/>
      <c r="B148" s="8"/>
      <c r="C148" s="23"/>
      <c r="D148" s="23"/>
      <c r="E148" s="40"/>
      <c r="F148" s="40"/>
      <c r="G148" s="40"/>
      <c r="H148" s="40"/>
      <c r="I148" s="40"/>
      <c r="J148" s="40"/>
      <c r="K148" s="40"/>
      <c r="L148" s="40"/>
    </row>
    <row r="149" spans="1:12" ht="12.75" customHeight="1">
      <c r="A149" s="22"/>
      <c r="B149" s="8"/>
      <c r="C149" s="23"/>
      <c r="D149" s="23"/>
      <c r="E149" s="40"/>
      <c r="F149" s="40"/>
      <c r="G149" s="40"/>
      <c r="H149" s="40"/>
      <c r="I149" s="40"/>
      <c r="J149" s="40"/>
      <c r="K149" s="40"/>
      <c r="L149" s="40"/>
    </row>
    <row r="150" spans="1:12" ht="12.75" customHeight="1">
      <c r="A150" s="22"/>
      <c r="B150" s="8"/>
      <c r="C150" s="23"/>
      <c r="D150" s="23"/>
      <c r="E150" s="40"/>
      <c r="F150" s="40"/>
      <c r="G150" s="40"/>
      <c r="H150" s="40"/>
      <c r="I150" s="40"/>
      <c r="J150" s="40"/>
      <c r="K150" s="40"/>
      <c r="L150" s="40"/>
    </row>
    <row r="151" spans="1:12" ht="12.75" customHeight="1">
      <c r="A151" s="22"/>
      <c r="B151" s="8"/>
      <c r="C151" s="23"/>
      <c r="D151" s="23"/>
      <c r="E151" s="40"/>
      <c r="F151" s="40"/>
      <c r="G151" s="40"/>
      <c r="H151" s="40"/>
      <c r="I151" s="40"/>
      <c r="J151" s="40"/>
      <c r="K151" s="40"/>
      <c r="L151" s="40"/>
    </row>
    <row r="152" spans="1:12" ht="12.75" customHeight="1">
      <c r="A152" s="22"/>
      <c r="B152" s="8"/>
      <c r="C152" s="23"/>
      <c r="D152" s="23"/>
      <c r="E152" s="40"/>
      <c r="F152" s="40"/>
      <c r="G152" s="40"/>
      <c r="H152" s="40"/>
      <c r="I152" s="40"/>
      <c r="J152" s="40"/>
      <c r="K152" s="40"/>
      <c r="L152" s="40"/>
    </row>
    <row r="153" spans="1:12" ht="12.75" customHeight="1">
      <c r="A153" s="22"/>
      <c r="B153" s="8"/>
      <c r="C153" s="23"/>
      <c r="D153" s="23"/>
      <c r="E153" s="40"/>
      <c r="F153" s="40"/>
      <c r="G153" s="40"/>
      <c r="H153" s="40"/>
      <c r="I153" s="40"/>
      <c r="J153" s="40"/>
      <c r="K153" s="40"/>
      <c r="L153" s="40"/>
    </row>
    <row r="154" spans="1:12" ht="12.75" customHeight="1">
      <c r="A154" s="22"/>
      <c r="B154" s="8"/>
      <c r="C154" s="23"/>
      <c r="D154" s="23"/>
      <c r="E154" s="40"/>
      <c r="F154" s="40"/>
      <c r="G154" s="40"/>
      <c r="H154" s="40"/>
      <c r="I154" s="40"/>
      <c r="J154" s="40"/>
      <c r="K154" s="40"/>
      <c r="L154" s="40"/>
    </row>
    <row r="155" spans="1:12" ht="12.75" customHeight="1">
      <c r="A155" s="22"/>
      <c r="B155" s="8"/>
      <c r="C155" s="23"/>
      <c r="D155" s="23"/>
      <c r="E155" s="40"/>
      <c r="F155" s="40"/>
      <c r="G155" s="40"/>
      <c r="H155" s="40"/>
      <c r="I155" s="40"/>
      <c r="J155" s="40"/>
      <c r="K155" s="40"/>
      <c r="L155" s="40"/>
    </row>
    <row r="156" spans="1:12" ht="12.75" customHeight="1">
      <c r="A156" s="22"/>
      <c r="B156" s="8"/>
      <c r="C156" s="23"/>
      <c r="D156" s="23"/>
      <c r="E156" s="40"/>
      <c r="F156" s="40"/>
      <c r="G156" s="40"/>
      <c r="H156" s="40"/>
      <c r="I156" s="40"/>
      <c r="J156" s="40"/>
      <c r="K156" s="40"/>
      <c r="L156" s="40"/>
    </row>
    <row r="157" spans="1:12" ht="12.75" customHeight="1">
      <c r="A157" s="22"/>
      <c r="B157" s="8"/>
      <c r="C157" s="23"/>
      <c r="D157" s="23"/>
      <c r="E157" s="40"/>
      <c r="F157" s="40"/>
      <c r="G157" s="40"/>
      <c r="H157" s="40"/>
      <c r="I157" s="40"/>
      <c r="J157" s="40"/>
      <c r="K157" s="40"/>
      <c r="L157" s="40"/>
    </row>
    <row r="158" spans="1:12" ht="12.75" customHeight="1">
      <c r="A158" s="22"/>
      <c r="B158" s="8"/>
      <c r="C158" s="23"/>
      <c r="D158" s="23"/>
      <c r="E158" s="40"/>
      <c r="F158" s="40"/>
      <c r="G158" s="40"/>
      <c r="H158" s="40"/>
      <c r="I158" s="40"/>
      <c r="J158" s="40"/>
      <c r="K158" s="40"/>
      <c r="L158" s="40"/>
    </row>
    <row r="159" spans="1:12" ht="12.75" customHeight="1">
      <c r="A159" s="22"/>
      <c r="B159" s="7"/>
      <c r="C159" s="23"/>
      <c r="D159" s="23"/>
      <c r="E159" s="40"/>
      <c r="F159" s="40"/>
      <c r="G159" s="40"/>
      <c r="H159" s="40"/>
      <c r="I159" s="40"/>
      <c r="J159" s="40"/>
      <c r="K159" s="40"/>
      <c r="L159" s="40"/>
    </row>
    <row r="160" spans="1:12" ht="12.75" customHeight="1">
      <c r="A160" s="22"/>
      <c r="B160" s="7"/>
      <c r="C160" s="23"/>
      <c r="D160" s="23"/>
      <c r="E160" s="40"/>
      <c r="F160" s="40"/>
      <c r="G160" s="40"/>
      <c r="H160" s="40"/>
      <c r="I160" s="40"/>
      <c r="J160" s="40"/>
      <c r="K160" s="40"/>
      <c r="L160" s="40"/>
    </row>
    <row r="161" spans="1:12" ht="12.75" customHeight="1">
      <c r="A161" s="22"/>
      <c r="B161" s="7"/>
      <c r="C161" s="23"/>
      <c r="D161" s="23"/>
      <c r="E161" s="40"/>
      <c r="F161" s="40"/>
      <c r="G161" s="40"/>
      <c r="H161" s="40"/>
      <c r="I161" s="40"/>
      <c r="J161" s="40"/>
      <c r="K161" s="40"/>
      <c r="L161" s="40"/>
    </row>
    <row r="162" spans="1:12" ht="12.75" customHeight="1">
      <c r="A162" s="22"/>
      <c r="B162" s="7"/>
      <c r="C162" s="23"/>
      <c r="D162" s="23"/>
      <c r="E162" s="40"/>
      <c r="F162" s="40"/>
      <c r="G162" s="40"/>
      <c r="H162" s="40"/>
      <c r="I162" s="40"/>
      <c r="J162" s="40"/>
      <c r="K162" s="40"/>
      <c r="L162" s="40"/>
    </row>
    <row r="163" spans="1:12" ht="12.75" customHeight="1">
      <c r="A163" s="22"/>
      <c r="B163" s="7"/>
      <c r="C163" s="23"/>
      <c r="D163" s="23"/>
      <c r="E163" s="40"/>
      <c r="F163" s="40"/>
      <c r="G163" s="40"/>
      <c r="H163" s="40"/>
      <c r="I163" s="40"/>
      <c r="J163" s="40"/>
      <c r="K163" s="40"/>
      <c r="L163" s="40"/>
    </row>
    <row r="164" spans="1:12" ht="12.75" customHeight="1">
      <c r="A164" s="22"/>
      <c r="B164" s="22"/>
      <c r="C164" s="34"/>
      <c r="D164" s="34"/>
      <c r="G164" s="54"/>
      <c r="H164" s="54"/>
      <c r="K164" s="54"/>
      <c r="L164" s="54"/>
    </row>
    <row r="165" spans="1:12" ht="12.75" customHeight="1">
      <c r="A165" s="22"/>
      <c r="B165" s="22"/>
      <c r="C165" s="34"/>
      <c r="D165" s="34"/>
      <c r="G165" s="54"/>
      <c r="H165" s="54"/>
      <c r="K165" s="54"/>
      <c r="L165" s="54"/>
    </row>
    <row r="166" spans="1:12" ht="12.75" customHeight="1">
      <c r="A166" s="22"/>
      <c r="B166" s="22"/>
      <c r="C166" s="34"/>
      <c r="D166" s="34"/>
      <c r="G166" s="54"/>
      <c r="H166" s="54"/>
      <c r="K166" s="54"/>
      <c r="L166" s="54"/>
    </row>
    <row r="167" spans="1:12" ht="12.75" customHeight="1">
      <c r="A167" s="22"/>
      <c r="B167" s="22"/>
      <c r="C167" s="34"/>
      <c r="D167" s="34"/>
      <c r="G167" s="54"/>
      <c r="H167" s="54"/>
      <c r="K167" s="54"/>
      <c r="L167" s="54"/>
    </row>
    <row r="168" spans="1:12" ht="12.75" customHeight="1">
      <c r="A168" s="22"/>
      <c r="B168" s="22"/>
      <c r="C168" s="34"/>
      <c r="D168" s="34"/>
      <c r="G168" s="54"/>
      <c r="H168" s="54"/>
      <c r="K168" s="54"/>
      <c r="L168" s="54"/>
    </row>
    <row r="169" spans="1:12" ht="12.75" customHeight="1">
      <c r="A169" s="22"/>
      <c r="B169" s="22"/>
      <c r="C169" s="34"/>
      <c r="D169" s="34"/>
      <c r="G169" s="54"/>
      <c r="H169" s="54"/>
      <c r="K169" s="54"/>
      <c r="L169" s="54"/>
    </row>
    <row r="170" spans="1:12" ht="12.75" customHeight="1">
      <c r="A170" s="22"/>
      <c r="B170" s="22"/>
      <c r="C170" s="34"/>
      <c r="D170" s="34"/>
      <c r="G170" s="54"/>
      <c r="H170" s="54"/>
      <c r="K170" s="54"/>
      <c r="L170" s="54"/>
    </row>
    <row r="171" spans="1:12" ht="12.75" customHeight="1">
      <c r="A171" s="22"/>
      <c r="B171" s="22"/>
      <c r="C171" s="34"/>
      <c r="D171" s="34"/>
      <c r="G171" s="54"/>
      <c r="H171" s="54"/>
      <c r="K171" s="54"/>
      <c r="L171" s="54"/>
    </row>
    <row r="172" spans="1:12" ht="12.75" customHeight="1">
      <c r="A172" s="22"/>
      <c r="B172" s="22"/>
      <c r="C172" s="34"/>
      <c r="D172" s="34"/>
      <c r="G172" s="54"/>
      <c r="H172" s="54"/>
      <c r="K172" s="54"/>
      <c r="L172" s="54"/>
    </row>
    <row r="173" spans="1:12" ht="12.75" customHeight="1">
      <c r="A173" s="22"/>
      <c r="B173" s="22"/>
      <c r="C173" s="34"/>
      <c r="D173" s="34"/>
      <c r="G173" s="54"/>
      <c r="H173" s="54"/>
      <c r="K173" s="54"/>
      <c r="L173" s="54"/>
    </row>
    <row r="174" spans="1:12" ht="12.75" customHeight="1">
      <c r="A174" s="22"/>
      <c r="B174" s="22"/>
      <c r="C174" s="34"/>
      <c r="D174" s="34"/>
      <c r="G174" s="54"/>
      <c r="H174" s="54"/>
      <c r="K174" s="54"/>
      <c r="L174" s="54"/>
    </row>
    <row r="175" spans="1:12" ht="12.75" customHeight="1">
      <c r="A175" s="22"/>
      <c r="B175" s="22"/>
      <c r="C175" s="34"/>
      <c r="D175" s="34"/>
      <c r="G175" s="54"/>
      <c r="H175" s="54"/>
      <c r="K175" s="54"/>
      <c r="L175" s="54"/>
    </row>
    <row r="176" spans="1:12" ht="12.75" customHeight="1">
      <c r="A176" s="22"/>
      <c r="B176" s="22"/>
      <c r="C176" s="34"/>
      <c r="D176" s="34"/>
      <c r="G176" s="54"/>
      <c r="H176" s="54"/>
      <c r="K176" s="54"/>
      <c r="L176" s="54"/>
    </row>
    <row r="177" spans="1:12" ht="12.75" customHeight="1">
      <c r="A177" s="22"/>
      <c r="B177" s="22"/>
      <c r="C177" s="34"/>
      <c r="D177" s="34"/>
      <c r="G177" s="54"/>
      <c r="H177" s="54"/>
      <c r="K177" s="54"/>
      <c r="L177" s="54"/>
    </row>
    <row r="178" spans="1:12" ht="12.75" customHeight="1">
      <c r="A178" s="22"/>
      <c r="B178" s="22"/>
      <c r="C178" s="34"/>
      <c r="D178" s="34"/>
      <c r="G178" s="54"/>
      <c r="H178" s="54"/>
      <c r="K178" s="54"/>
      <c r="L178" s="54"/>
    </row>
    <row r="179" spans="1:12" ht="12.75" customHeight="1">
      <c r="A179" s="22"/>
      <c r="B179" s="22"/>
      <c r="C179" s="34"/>
      <c r="D179" s="34"/>
      <c r="G179" s="54"/>
      <c r="H179" s="54"/>
      <c r="K179" s="54"/>
      <c r="L179" s="54"/>
    </row>
    <row r="180" spans="1:12" ht="12.75" customHeight="1">
      <c r="A180" s="22"/>
      <c r="B180" s="22"/>
      <c r="C180" s="34"/>
      <c r="D180" s="34"/>
      <c r="G180" s="54"/>
      <c r="H180" s="54"/>
      <c r="K180" s="54"/>
      <c r="L180" s="54"/>
    </row>
    <row r="181" spans="1:4" ht="12.75" customHeight="1">
      <c r="A181" s="22"/>
      <c r="B181" s="22"/>
      <c r="C181" s="34"/>
      <c r="D181" s="34"/>
    </row>
    <row r="182" spans="1:4" ht="12.75" customHeight="1">
      <c r="A182" s="22"/>
      <c r="B182" s="22"/>
      <c r="C182" s="34"/>
      <c r="D182" s="34"/>
    </row>
    <row r="183" spans="1:4" ht="12.75" customHeight="1">
      <c r="A183" s="22"/>
      <c r="B183" s="22"/>
      <c r="C183" s="34"/>
      <c r="D183" s="34"/>
    </row>
    <row r="184" spans="1:4" ht="12.75" customHeight="1">
      <c r="A184" s="22"/>
      <c r="B184" s="22"/>
      <c r="C184" s="34"/>
      <c r="D184" s="34"/>
    </row>
    <row r="185" spans="1:4" ht="12.75" customHeight="1">
      <c r="A185" s="22"/>
      <c r="B185" s="22"/>
      <c r="C185" s="34"/>
      <c r="D185" s="34"/>
    </row>
    <row r="186" spans="3:4" ht="12.75" customHeight="1">
      <c r="C186" s="34"/>
      <c r="D186" s="34"/>
    </row>
    <row r="187" spans="3:4" ht="12.75" customHeight="1">
      <c r="C187" s="34"/>
      <c r="D187" s="34"/>
    </row>
    <row r="188" spans="3:4" ht="12.75" customHeight="1">
      <c r="C188" s="34"/>
      <c r="D188" s="34"/>
    </row>
    <row r="189" spans="3:4" ht="12.75" customHeight="1">
      <c r="C189" s="34"/>
      <c r="D189" s="34"/>
    </row>
    <row r="190" spans="3:4" ht="12.75" customHeight="1">
      <c r="C190" s="34"/>
      <c r="D190" s="34"/>
    </row>
    <row r="191" spans="3:4" ht="12.75" customHeight="1">
      <c r="C191" s="34"/>
      <c r="D191" s="34"/>
    </row>
    <row r="192" spans="3:4" ht="12.75" customHeight="1">
      <c r="C192" s="34"/>
      <c r="D192" s="34"/>
    </row>
    <row r="193" spans="3:4" ht="12.75" customHeight="1">
      <c r="C193" s="34"/>
      <c r="D193" s="34"/>
    </row>
    <row r="194" spans="3:4" ht="12.75" customHeight="1">
      <c r="C194" s="34"/>
      <c r="D194" s="34"/>
    </row>
    <row r="195" spans="3:4" ht="12.75" customHeight="1">
      <c r="C195" s="34"/>
      <c r="D195" s="34"/>
    </row>
    <row r="196" spans="3:4" ht="12.75" customHeight="1">
      <c r="C196" s="34"/>
      <c r="D196" s="34"/>
    </row>
    <row r="197" spans="3:4" ht="12.75" customHeight="1">
      <c r="C197" s="34"/>
      <c r="D197" s="34"/>
    </row>
    <row r="198" spans="3:4" ht="12.75" customHeight="1">
      <c r="C198" s="34"/>
      <c r="D198" s="34"/>
    </row>
    <row r="199" spans="3:4" ht="12.75" customHeight="1">
      <c r="C199" s="34"/>
      <c r="D199" s="34"/>
    </row>
    <row r="200" spans="3:4" ht="12.75" customHeight="1">
      <c r="C200" s="34"/>
      <c r="D200" s="34"/>
    </row>
    <row r="201" spans="3:4" ht="12.75" customHeight="1">
      <c r="C201" s="34"/>
      <c r="D201" s="34"/>
    </row>
    <row r="202" spans="3:4" ht="12.75" customHeight="1">
      <c r="C202" s="34"/>
      <c r="D202" s="34"/>
    </row>
    <row r="203" spans="3:4" ht="12.75" customHeight="1">
      <c r="C203" s="34"/>
      <c r="D203" s="34"/>
    </row>
    <row r="204" spans="3:4" ht="12.75" customHeight="1">
      <c r="C204" s="34"/>
      <c r="D204" s="34"/>
    </row>
    <row r="205" spans="3:4" ht="12.75" customHeight="1">
      <c r="C205" s="34"/>
      <c r="D205" s="34"/>
    </row>
    <row r="206" spans="3:4" ht="12.75" customHeight="1">
      <c r="C206" s="34"/>
      <c r="D206" s="34"/>
    </row>
    <row r="207" spans="3:4" ht="12.75" customHeight="1">
      <c r="C207" s="34"/>
      <c r="D207" s="34"/>
    </row>
    <row r="208" spans="3:4" ht="12.75" customHeight="1">
      <c r="C208" s="34"/>
      <c r="D208" s="34"/>
    </row>
    <row r="209" spans="3:4" ht="12.75" customHeight="1">
      <c r="C209" s="34"/>
      <c r="D209" s="34"/>
    </row>
    <row r="210" spans="3:4" ht="12.75" customHeight="1">
      <c r="C210" s="34"/>
      <c r="D210" s="34"/>
    </row>
    <row r="211" spans="3:4" ht="12.75" customHeight="1">
      <c r="C211" s="34"/>
      <c r="D211" s="34"/>
    </row>
    <row r="212" spans="3:4" ht="12.75" customHeight="1">
      <c r="C212" s="34"/>
      <c r="D212" s="34"/>
    </row>
    <row r="213" spans="3:4" ht="12.75" customHeight="1">
      <c r="C213" s="34"/>
      <c r="D213" s="34"/>
    </row>
    <row r="214" spans="3:4" ht="12.75" customHeight="1">
      <c r="C214" s="34"/>
      <c r="D214" s="34"/>
    </row>
    <row r="215" spans="3:4" ht="12.75" customHeight="1">
      <c r="C215" s="34"/>
      <c r="D215" s="34"/>
    </row>
    <row r="216" spans="3:4" ht="12.75" customHeight="1">
      <c r="C216" s="34"/>
      <c r="D216" s="34"/>
    </row>
    <row r="217" spans="3:4" ht="12.75" customHeight="1">
      <c r="C217" s="34"/>
      <c r="D217" s="34"/>
    </row>
    <row r="218" spans="3:4" ht="12.75" customHeight="1">
      <c r="C218" s="34"/>
      <c r="D218" s="34"/>
    </row>
    <row r="219" spans="3:4" ht="12.75" customHeight="1">
      <c r="C219" s="34"/>
      <c r="D219" s="34"/>
    </row>
    <row r="220" spans="3:4" ht="12.75" customHeight="1">
      <c r="C220" s="34"/>
      <c r="D220" s="34"/>
    </row>
    <row r="221" spans="3:4" ht="12.75" customHeight="1">
      <c r="C221" s="34"/>
      <c r="D221" s="34"/>
    </row>
    <row r="222" spans="3:4" ht="12.75" customHeight="1">
      <c r="C222" s="34"/>
      <c r="D222" s="34"/>
    </row>
    <row r="223" spans="3:4" ht="12.75" customHeight="1">
      <c r="C223" s="34"/>
      <c r="D223" s="34"/>
    </row>
    <row r="224" spans="3:4" ht="12.75" customHeight="1">
      <c r="C224" s="34"/>
      <c r="D224" s="34"/>
    </row>
    <row r="225" spans="3:4" ht="12.75" customHeight="1">
      <c r="C225" s="34"/>
      <c r="D225" s="34"/>
    </row>
    <row r="226" spans="3:4" ht="12.75" customHeight="1">
      <c r="C226" s="34"/>
      <c r="D226" s="34"/>
    </row>
    <row r="227" spans="3:4" ht="12.75" customHeight="1">
      <c r="C227" s="34"/>
      <c r="D227" s="34"/>
    </row>
    <row r="228" spans="3:4" ht="12.75" customHeight="1">
      <c r="C228" s="34"/>
      <c r="D228" s="34"/>
    </row>
    <row r="229" spans="3:4" ht="12.75" customHeight="1">
      <c r="C229" s="34"/>
      <c r="D229" s="34"/>
    </row>
    <row r="230" spans="3:4" ht="12.75" customHeight="1">
      <c r="C230" s="34"/>
      <c r="D230" s="34"/>
    </row>
    <row r="231" spans="3:4" ht="12.75" customHeight="1">
      <c r="C231" s="34"/>
      <c r="D231" s="34"/>
    </row>
    <row r="232" spans="3:4" ht="12.75" customHeight="1">
      <c r="C232" s="34"/>
      <c r="D232" s="34"/>
    </row>
    <row r="233" spans="3:4" ht="12.75" customHeight="1">
      <c r="C233" s="34"/>
      <c r="D233" s="34"/>
    </row>
    <row r="234" spans="3:4" ht="12.75" customHeight="1">
      <c r="C234" s="34"/>
      <c r="D234" s="34"/>
    </row>
    <row r="235" spans="3:4" ht="12.75" customHeight="1">
      <c r="C235" s="34"/>
      <c r="D235" s="34"/>
    </row>
    <row r="236" spans="3:4" ht="12.75" customHeight="1">
      <c r="C236" s="34"/>
      <c r="D236" s="34"/>
    </row>
    <row r="237" spans="3:4" ht="12.75" customHeight="1">
      <c r="C237" s="34"/>
      <c r="D237" s="34"/>
    </row>
    <row r="238" spans="3:4" ht="12.75" customHeight="1">
      <c r="C238" s="34"/>
      <c r="D238" s="34"/>
    </row>
    <row r="239" spans="3:4" ht="12.75" customHeight="1">
      <c r="C239" s="34"/>
      <c r="D239" s="34"/>
    </row>
    <row r="240" spans="3:4" ht="12.75" customHeight="1">
      <c r="C240" s="34"/>
      <c r="D240" s="34"/>
    </row>
    <row r="241" spans="3:4" ht="12.75" customHeight="1">
      <c r="C241" s="34"/>
      <c r="D241" s="34"/>
    </row>
    <row r="242" spans="3:4" ht="12.75" customHeight="1">
      <c r="C242" s="34"/>
      <c r="D242" s="34"/>
    </row>
    <row r="243" spans="3:4" ht="12.75" customHeight="1">
      <c r="C243" s="34"/>
      <c r="D243" s="34"/>
    </row>
    <row r="244" spans="3:4" ht="12.75" customHeight="1">
      <c r="C244" s="34"/>
      <c r="D244" s="34"/>
    </row>
    <row r="245" spans="3:4" ht="12.75" customHeight="1">
      <c r="C245" s="34"/>
      <c r="D245" s="34"/>
    </row>
    <row r="246" spans="3:4" ht="12.75" customHeight="1">
      <c r="C246" s="34"/>
      <c r="D246" s="34"/>
    </row>
    <row r="247" spans="3:4" ht="12.75" customHeight="1">
      <c r="C247" s="34"/>
      <c r="D247" s="34"/>
    </row>
    <row r="248" spans="3:4" ht="12.75" customHeight="1">
      <c r="C248" s="34"/>
      <c r="D248" s="34"/>
    </row>
    <row r="249" spans="3:4" ht="12.75" customHeight="1">
      <c r="C249" s="34"/>
      <c r="D249" s="34"/>
    </row>
    <row r="250" spans="3:4" ht="12.75" customHeight="1">
      <c r="C250" s="34"/>
      <c r="D250" s="34"/>
    </row>
    <row r="251" spans="3:4" ht="12.75" customHeight="1">
      <c r="C251" s="34"/>
      <c r="D251" s="34"/>
    </row>
    <row r="252" spans="3:4" ht="12.75" customHeight="1">
      <c r="C252" s="34"/>
      <c r="D252" s="34"/>
    </row>
    <row r="253" spans="3:4" ht="12.75" customHeight="1">
      <c r="C253" s="34"/>
      <c r="D253" s="34"/>
    </row>
    <row r="254" spans="3:4" ht="12.75" customHeight="1">
      <c r="C254" s="34"/>
      <c r="D254" s="34"/>
    </row>
    <row r="255" spans="3:4" ht="12.75" customHeight="1">
      <c r="C255" s="34"/>
      <c r="D255" s="34"/>
    </row>
    <row r="256" spans="3:4" ht="12.75" customHeight="1">
      <c r="C256" s="34"/>
      <c r="D256" s="34"/>
    </row>
    <row r="257" spans="3:4" ht="12.75" customHeight="1">
      <c r="C257" s="34"/>
      <c r="D257" s="34"/>
    </row>
    <row r="258" spans="3:4" ht="12.75" customHeight="1">
      <c r="C258" s="34"/>
      <c r="D258" s="34"/>
    </row>
    <row r="259" spans="3:4" ht="12.75" customHeight="1">
      <c r="C259" s="34"/>
      <c r="D259" s="34"/>
    </row>
    <row r="260" spans="3:4" ht="12.75" customHeight="1">
      <c r="C260" s="34"/>
      <c r="D260" s="34"/>
    </row>
    <row r="261" spans="3:4" ht="12.75" customHeight="1">
      <c r="C261" s="34"/>
      <c r="D261" s="34"/>
    </row>
    <row r="262" spans="3:4" ht="12.75" customHeight="1">
      <c r="C262" s="34"/>
      <c r="D262" s="34"/>
    </row>
    <row r="263" spans="3:4" ht="12.75" customHeight="1">
      <c r="C263" s="34"/>
      <c r="D263" s="34"/>
    </row>
    <row r="264" spans="3:4" ht="12.75" customHeight="1">
      <c r="C264" s="34"/>
      <c r="D264" s="34"/>
    </row>
    <row r="265" spans="3:4" ht="12.75" customHeight="1">
      <c r="C265" s="34"/>
      <c r="D265" s="34"/>
    </row>
    <row r="266" spans="3:4" ht="12.75" customHeight="1">
      <c r="C266" s="34"/>
      <c r="D266" s="34"/>
    </row>
    <row r="267" spans="3:4" ht="12.75" customHeight="1">
      <c r="C267" s="34"/>
      <c r="D267" s="34"/>
    </row>
    <row r="268" spans="3:4" ht="12.75" customHeight="1">
      <c r="C268" s="34"/>
      <c r="D268" s="34"/>
    </row>
    <row r="269" spans="3:4" ht="12.75" customHeight="1">
      <c r="C269" s="34"/>
      <c r="D269" s="34"/>
    </row>
    <row r="270" spans="3:4" ht="12.75" customHeight="1">
      <c r="C270" s="34"/>
      <c r="D270" s="34"/>
    </row>
    <row r="271" spans="3:4" ht="12.75" customHeight="1">
      <c r="C271" s="34"/>
      <c r="D271" s="34"/>
    </row>
    <row r="272" spans="3:4" ht="12.75" customHeight="1">
      <c r="C272" s="34"/>
      <c r="D272" s="34"/>
    </row>
    <row r="273" spans="3:4" ht="12.75" customHeight="1">
      <c r="C273" s="34"/>
      <c r="D273" s="34"/>
    </row>
    <row r="274" spans="3:4" ht="12.75" customHeight="1">
      <c r="C274" s="34"/>
      <c r="D274" s="34"/>
    </row>
    <row r="275" spans="3:4" ht="12.75" customHeight="1">
      <c r="C275" s="34"/>
      <c r="D275" s="34"/>
    </row>
    <row r="276" spans="3:4" ht="12.75" customHeight="1">
      <c r="C276" s="34"/>
      <c r="D276" s="34"/>
    </row>
    <row r="277" spans="3:4" ht="12.75" customHeight="1">
      <c r="C277" s="34"/>
      <c r="D277" s="34"/>
    </row>
    <row r="278" spans="3:4" ht="12.75" customHeight="1">
      <c r="C278" s="34"/>
      <c r="D278" s="34"/>
    </row>
    <row r="279" spans="3:4" ht="12.75" customHeight="1">
      <c r="C279" s="34"/>
      <c r="D279" s="34"/>
    </row>
    <row r="280" spans="3:4" ht="12.75" customHeight="1">
      <c r="C280" s="34"/>
      <c r="D280" s="34"/>
    </row>
    <row r="281" spans="3:4" ht="12.75" customHeight="1">
      <c r="C281" s="34"/>
      <c r="D281" s="34"/>
    </row>
    <row r="282" spans="3:4" ht="12.75" customHeight="1">
      <c r="C282" s="34"/>
      <c r="D282" s="34"/>
    </row>
    <row r="283" spans="3:4" ht="12.75" customHeight="1">
      <c r="C283" s="34"/>
      <c r="D283" s="34"/>
    </row>
    <row r="284" spans="3:4" ht="12.75" customHeight="1">
      <c r="C284" s="34"/>
      <c r="D284" s="34"/>
    </row>
    <row r="285" spans="3:4" ht="12.75" customHeight="1">
      <c r="C285" s="34"/>
      <c r="D285" s="34"/>
    </row>
    <row r="286" spans="3:4" ht="12.75" customHeight="1">
      <c r="C286" s="34"/>
      <c r="D286" s="34"/>
    </row>
    <row r="287" spans="3:4" ht="12.75" customHeight="1">
      <c r="C287" s="34"/>
      <c r="D287" s="34"/>
    </row>
    <row r="288" spans="3:4" ht="12.75" customHeight="1">
      <c r="C288" s="34"/>
      <c r="D288" s="34"/>
    </row>
    <row r="289" spans="3:4" ht="12.75" customHeight="1">
      <c r="C289" s="34"/>
      <c r="D289" s="34"/>
    </row>
    <row r="290" spans="3:4" ht="12.75" customHeight="1">
      <c r="C290" s="34"/>
      <c r="D290" s="34"/>
    </row>
    <row r="291" spans="3:4" ht="12.75" customHeight="1">
      <c r="C291" s="34"/>
      <c r="D291" s="34"/>
    </row>
    <row r="292" spans="3:4" ht="12.75" customHeight="1">
      <c r="C292" s="34"/>
      <c r="D292" s="34"/>
    </row>
    <row r="293" spans="3:4" ht="12.75" customHeight="1">
      <c r="C293" s="34"/>
      <c r="D293" s="34"/>
    </row>
    <row r="294" spans="3:4" ht="12.75" customHeight="1">
      <c r="C294" s="34"/>
      <c r="D294" s="34"/>
    </row>
    <row r="295" spans="3:4" ht="12.75" customHeight="1">
      <c r="C295" s="34"/>
      <c r="D295" s="34"/>
    </row>
    <row r="296" spans="3:4" ht="12.75" customHeight="1">
      <c r="C296" s="34"/>
      <c r="D296" s="34"/>
    </row>
    <row r="297" spans="3:4" ht="12.75" customHeight="1">
      <c r="C297" s="34"/>
      <c r="D297" s="34"/>
    </row>
    <row r="298" spans="3:4" ht="12.75" customHeight="1">
      <c r="C298" s="34"/>
      <c r="D298" s="34"/>
    </row>
    <row r="299" spans="3:4" ht="12.75" customHeight="1">
      <c r="C299" s="34"/>
      <c r="D299" s="34"/>
    </row>
    <row r="300" spans="3:4" ht="12.75" customHeight="1">
      <c r="C300" s="34"/>
      <c r="D300" s="34"/>
    </row>
    <row r="301" spans="3:4" ht="12.75" customHeight="1">
      <c r="C301" s="34"/>
      <c r="D301" s="34"/>
    </row>
    <row r="302" spans="3:4" ht="12.75" customHeight="1">
      <c r="C302" s="34"/>
      <c r="D302" s="34"/>
    </row>
    <row r="303" spans="3:4" ht="12.75" customHeight="1">
      <c r="C303" s="34"/>
      <c r="D303" s="34"/>
    </row>
    <row r="304" spans="3:4" ht="12.75" customHeight="1">
      <c r="C304" s="34"/>
      <c r="D304" s="34"/>
    </row>
    <row r="305" spans="3:4" ht="12.75" customHeight="1">
      <c r="C305" s="34"/>
      <c r="D305" s="34"/>
    </row>
    <row r="306" spans="3:4" ht="12.75" customHeight="1">
      <c r="C306" s="34"/>
      <c r="D306" s="34"/>
    </row>
    <row r="307" spans="3:4" ht="12.75" customHeight="1">
      <c r="C307" s="34"/>
      <c r="D307" s="34"/>
    </row>
    <row r="308" spans="3:4" ht="12.75" customHeight="1">
      <c r="C308" s="34"/>
      <c r="D308" s="34"/>
    </row>
    <row r="309" spans="3:4" ht="12.75" customHeight="1">
      <c r="C309" s="34"/>
      <c r="D309" s="34"/>
    </row>
    <row r="310" spans="3:4" ht="12.75" customHeight="1">
      <c r="C310" s="34"/>
      <c r="D310" s="34"/>
    </row>
    <row r="311" spans="3:4" ht="12.75" customHeight="1">
      <c r="C311" s="34"/>
      <c r="D311" s="34"/>
    </row>
    <row r="312" spans="3:4" ht="12.75" customHeight="1">
      <c r="C312" s="34"/>
      <c r="D312" s="34"/>
    </row>
    <row r="313" spans="3:4" ht="12.75" customHeight="1">
      <c r="C313" s="34"/>
      <c r="D313" s="34"/>
    </row>
    <row r="314" spans="3:4" ht="12.75" customHeight="1">
      <c r="C314" s="34"/>
      <c r="D314" s="34"/>
    </row>
    <row r="315" spans="3:4" ht="12.75" customHeight="1">
      <c r="C315" s="34"/>
      <c r="D315" s="34"/>
    </row>
    <row r="316" spans="3:4" ht="12.75" customHeight="1">
      <c r="C316" s="34"/>
      <c r="D316" s="34"/>
    </row>
    <row r="317" spans="3:4" ht="12.75" customHeight="1">
      <c r="C317" s="34"/>
      <c r="D317" s="34"/>
    </row>
    <row r="318" spans="3:4" ht="12.75" customHeight="1">
      <c r="C318" s="34"/>
      <c r="D318" s="34"/>
    </row>
    <row r="319" spans="3:4" ht="12.75" customHeight="1">
      <c r="C319" s="34"/>
      <c r="D319" s="34"/>
    </row>
    <row r="320" spans="3:4" ht="12.75" customHeight="1">
      <c r="C320" s="34"/>
      <c r="D320" s="34"/>
    </row>
    <row r="321" spans="3:4" ht="12.75" customHeight="1">
      <c r="C321" s="34"/>
      <c r="D321" s="34"/>
    </row>
    <row r="322" spans="3:4" ht="12.75" customHeight="1">
      <c r="C322" s="34"/>
      <c r="D322" s="34"/>
    </row>
    <row r="323" spans="3:4" ht="12.75" customHeight="1">
      <c r="C323" s="34"/>
      <c r="D323" s="34"/>
    </row>
    <row r="324" spans="3:4" ht="12.75" customHeight="1">
      <c r="C324" s="34"/>
      <c r="D324" s="34"/>
    </row>
    <row r="325" spans="3:4" ht="12.75" customHeight="1">
      <c r="C325" s="34"/>
      <c r="D325" s="34"/>
    </row>
    <row r="326" spans="3:4" ht="12.75" customHeight="1">
      <c r="C326" s="34"/>
      <c r="D326" s="34"/>
    </row>
    <row r="327" spans="3:4" ht="12.75" customHeight="1">
      <c r="C327" s="34"/>
      <c r="D327" s="34"/>
    </row>
    <row r="328" spans="3:4" ht="12.75" customHeight="1">
      <c r="C328" s="34"/>
      <c r="D328" s="34"/>
    </row>
    <row r="329" spans="3:4" ht="12.75" customHeight="1">
      <c r="C329" s="34"/>
      <c r="D329" s="34"/>
    </row>
    <row r="330" spans="3:4" ht="12.75" customHeight="1">
      <c r="C330" s="34"/>
      <c r="D330" s="34"/>
    </row>
    <row r="331" spans="3:4" ht="12.75" customHeight="1">
      <c r="C331" s="34"/>
      <c r="D331" s="34"/>
    </row>
    <row r="332" spans="3:4" ht="12.75" customHeight="1">
      <c r="C332" s="34"/>
      <c r="D332" s="34"/>
    </row>
    <row r="333" spans="3:4" ht="12.75" customHeight="1">
      <c r="C333" s="34"/>
      <c r="D333" s="34"/>
    </row>
    <row r="334" spans="3:4" ht="12.75" customHeight="1">
      <c r="C334" s="34"/>
      <c r="D334" s="34"/>
    </row>
    <row r="335" spans="3:4" ht="12.75" customHeight="1">
      <c r="C335" s="34"/>
      <c r="D335" s="34"/>
    </row>
    <row r="336" spans="3:4" ht="12.75" customHeight="1">
      <c r="C336" s="34"/>
      <c r="D336" s="34"/>
    </row>
    <row r="337" spans="3:4" ht="12.75" customHeight="1">
      <c r="C337" s="34"/>
      <c r="D337" s="34"/>
    </row>
    <row r="338" spans="3:4" ht="12.75" customHeight="1">
      <c r="C338" s="34"/>
      <c r="D338" s="34"/>
    </row>
    <row r="339" spans="3:4" ht="12.75" customHeight="1">
      <c r="C339" s="34"/>
      <c r="D339" s="34"/>
    </row>
    <row r="340" spans="3:4" ht="12.75" customHeight="1">
      <c r="C340" s="34"/>
      <c r="D340" s="34"/>
    </row>
    <row r="341" spans="3:4" ht="12.75" customHeight="1">
      <c r="C341" s="34"/>
      <c r="D341" s="34"/>
    </row>
    <row r="342" spans="3:4" ht="12.75" customHeight="1">
      <c r="C342" s="34"/>
      <c r="D342" s="34"/>
    </row>
    <row r="343" spans="3:4" ht="12.75" customHeight="1">
      <c r="C343" s="34"/>
      <c r="D343" s="34"/>
    </row>
    <row r="344" spans="3:4" ht="12.75" customHeight="1">
      <c r="C344" s="34"/>
      <c r="D344" s="34"/>
    </row>
    <row r="345" spans="3:4" ht="12.75" customHeight="1">
      <c r="C345" s="34"/>
      <c r="D345" s="34"/>
    </row>
    <row r="346" spans="3:4" ht="12.75" customHeight="1">
      <c r="C346" s="34"/>
      <c r="D346" s="34"/>
    </row>
    <row r="347" spans="3:4" ht="12.75" customHeight="1">
      <c r="C347" s="34"/>
      <c r="D347" s="34"/>
    </row>
    <row r="348" spans="3:4" ht="12.75" customHeight="1">
      <c r="C348" s="34"/>
      <c r="D348" s="34"/>
    </row>
    <row r="349" spans="3:4" ht="12.75" customHeight="1">
      <c r="C349" s="34"/>
      <c r="D349" s="34"/>
    </row>
    <row r="350" spans="3:4" ht="12.75" customHeight="1">
      <c r="C350" s="34"/>
      <c r="D350" s="34"/>
    </row>
    <row r="351" spans="3:4" ht="12.75" customHeight="1">
      <c r="C351" s="34"/>
      <c r="D351" s="34"/>
    </row>
    <row r="352" spans="3:4" ht="12.75" customHeight="1">
      <c r="C352" s="34"/>
      <c r="D352" s="34"/>
    </row>
    <row r="353" spans="3:4" ht="12.75" customHeight="1">
      <c r="C353" s="34"/>
      <c r="D353" s="34"/>
    </row>
    <row r="354" spans="3:4" ht="12.75" customHeight="1">
      <c r="C354" s="34"/>
      <c r="D354" s="34"/>
    </row>
    <row r="355" spans="3:4" ht="12.75" customHeight="1">
      <c r="C355" s="34"/>
      <c r="D355" s="34"/>
    </row>
    <row r="356" spans="3:4" ht="12.75" customHeight="1">
      <c r="C356" s="34"/>
      <c r="D356" s="34"/>
    </row>
    <row r="357" spans="3:4" ht="12.75" customHeight="1">
      <c r="C357" s="34"/>
      <c r="D357" s="34"/>
    </row>
    <row r="358" spans="3:4" ht="12.75" customHeight="1">
      <c r="C358" s="34"/>
      <c r="D358" s="34"/>
    </row>
    <row r="359" spans="3:4" ht="12.75" customHeight="1">
      <c r="C359" s="34"/>
      <c r="D359" s="34"/>
    </row>
    <row r="360" spans="3:4" ht="12.75" customHeight="1">
      <c r="C360" s="34"/>
      <c r="D360" s="34"/>
    </row>
    <row r="361" spans="3:4" ht="12.75" customHeight="1">
      <c r="C361" s="34"/>
      <c r="D361" s="34"/>
    </row>
    <row r="362" spans="3:4" ht="12.75" customHeight="1">
      <c r="C362" s="34"/>
      <c r="D362" s="34"/>
    </row>
    <row r="363" spans="3:4" ht="12.75" customHeight="1">
      <c r="C363" s="34"/>
      <c r="D363" s="34"/>
    </row>
    <row r="364" spans="3:4" ht="12.75" customHeight="1">
      <c r="C364" s="34"/>
      <c r="D364" s="34"/>
    </row>
    <row r="365" spans="3:4" ht="12.75" customHeight="1">
      <c r="C365" s="34"/>
      <c r="D365" s="34"/>
    </row>
    <row r="366" spans="3:4" ht="12.75" customHeight="1">
      <c r="C366" s="34"/>
      <c r="D366" s="34"/>
    </row>
    <row r="367" spans="3:4" ht="12.75" customHeight="1">
      <c r="C367" s="34"/>
      <c r="D367" s="34"/>
    </row>
    <row r="368" spans="3:4" ht="12.75" customHeight="1">
      <c r="C368" s="34"/>
      <c r="D368" s="34"/>
    </row>
    <row r="369" spans="3:4" ht="12.75" customHeight="1">
      <c r="C369" s="34"/>
      <c r="D369" s="34"/>
    </row>
    <row r="370" spans="3:4" ht="12.75" customHeight="1">
      <c r="C370" s="34"/>
      <c r="D370" s="34"/>
    </row>
    <row r="371" spans="3:4" ht="12.75" customHeight="1">
      <c r="C371" s="34"/>
      <c r="D371" s="34"/>
    </row>
    <row r="372" spans="3:4" ht="12.75" customHeight="1">
      <c r="C372" s="34"/>
      <c r="D372" s="34"/>
    </row>
    <row r="373" spans="3:4" ht="12.75" customHeight="1">
      <c r="C373" s="34"/>
      <c r="D373" s="34"/>
    </row>
    <row r="374" spans="3:4" ht="12.75" customHeight="1">
      <c r="C374" s="34"/>
      <c r="D374" s="34"/>
    </row>
    <row r="375" spans="3:4" ht="12.75" customHeight="1">
      <c r="C375" s="34"/>
      <c r="D375" s="34"/>
    </row>
    <row r="376" spans="3:4" ht="12.75" customHeight="1">
      <c r="C376" s="34"/>
      <c r="D376" s="34"/>
    </row>
    <row r="377" spans="3:4" ht="12.75" customHeight="1">
      <c r="C377" s="34"/>
      <c r="D377" s="34"/>
    </row>
    <row r="378" spans="3:4" ht="12.75" customHeight="1">
      <c r="C378" s="34"/>
      <c r="D378" s="34"/>
    </row>
    <row r="379" spans="3:4" ht="12.75" customHeight="1">
      <c r="C379" s="34"/>
      <c r="D379" s="34"/>
    </row>
    <row r="380" spans="3:4" ht="12.75" customHeight="1">
      <c r="C380" s="34"/>
      <c r="D380" s="34"/>
    </row>
    <row r="381" spans="3:4" ht="12.75" customHeight="1">
      <c r="C381" s="34"/>
      <c r="D381" s="34"/>
    </row>
    <row r="382" spans="3:4" ht="12.75" customHeight="1">
      <c r="C382" s="34"/>
      <c r="D382" s="34"/>
    </row>
    <row r="383" spans="3:4" ht="12.75" customHeight="1">
      <c r="C383" s="34"/>
      <c r="D383" s="34"/>
    </row>
    <row r="384" spans="3:4" ht="12.75" customHeight="1">
      <c r="C384" s="34"/>
      <c r="D384" s="34"/>
    </row>
    <row r="385" spans="3:4" ht="12.75" customHeight="1">
      <c r="C385" s="34"/>
      <c r="D385" s="34"/>
    </row>
    <row r="386" spans="3:4" ht="12.75" customHeight="1">
      <c r="C386" s="34"/>
      <c r="D386" s="34"/>
    </row>
    <row r="387" spans="3:4" ht="12.75" customHeight="1">
      <c r="C387" s="34"/>
      <c r="D387" s="34"/>
    </row>
    <row r="388" spans="3:4" ht="12.75" customHeight="1">
      <c r="C388" s="34"/>
      <c r="D388" s="34"/>
    </row>
    <row r="389" spans="3:4" ht="12.75" customHeight="1">
      <c r="C389" s="34"/>
      <c r="D389" s="34"/>
    </row>
    <row r="390" spans="3:4" ht="12.75" customHeight="1">
      <c r="C390" s="34"/>
      <c r="D390" s="34"/>
    </row>
    <row r="391" spans="3:4" ht="12.75" customHeight="1">
      <c r="C391" s="34"/>
      <c r="D391" s="34"/>
    </row>
    <row r="392" spans="3:4" ht="12.75" customHeight="1">
      <c r="C392" s="34"/>
      <c r="D392" s="34"/>
    </row>
    <row r="393" spans="3:4" ht="12.75" customHeight="1">
      <c r="C393" s="34"/>
      <c r="D393" s="34"/>
    </row>
    <row r="394" spans="3:4" ht="12.75" customHeight="1">
      <c r="C394" s="34"/>
      <c r="D394" s="34"/>
    </row>
    <row r="395" spans="3:4" ht="12.75" customHeight="1">
      <c r="C395" s="34"/>
      <c r="D395" s="34"/>
    </row>
    <row r="396" spans="3:4" ht="12.75" customHeight="1">
      <c r="C396" s="34"/>
      <c r="D396" s="34"/>
    </row>
    <row r="397" spans="3:4" ht="12.75" customHeight="1">
      <c r="C397" s="34"/>
      <c r="D397" s="34"/>
    </row>
    <row r="398" spans="3:4" ht="12.75" customHeight="1">
      <c r="C398" s="34"/>
      <c r="D398" s="34"/>
    </row>
    <row r="399" spans="3:4" ht="12.75" customHeight="1">
      <c r="C399" s="34"/>
      <c r="D399" s="34"/>
    </row>
    <row r="400" spans="3:4" ht="12.75" customHeight="1">
      <c r="C400" s="34"/>
      <c r="D400" s="34"/>
    </row>
    <row r="401" spans="3:4" ht="12.75" customHeight="1">
      <c r="C401" s="34"/>
      <c r="D401" s="34"/>
    </row>
    <row r="402" spans="3:4" ht="12.75" customHeight="1">
      <c r="C402" s="34"/>
      <c r="D402" s="34"/>
    </row>
    <row r="403" spans="3:4" ht="12.75" customHeight="1">
      <c r="C403" s="34"/>
      <c r="D403" s="34"/>
    </row>
    <row r="404" spans="3:4" ht="12.75" customHeight="1">
      <c r="C404" s="34"/>
      <c r="D404" s="34"/>
    </row>
    <row r="405" spans="3:4" ht="12.75" customHeight="1">
      <c r="C405" s="34"/>
      <c r="D405" s="34"/>
    </row>
    <row r="406" spans="3:4" ht="12.75" customHeight="1">
      <c r="C406" s="34"/>
      <c r="D406" s="34"/>
    </row>
    <row r="407" spans="3:4" ht="12.75" customHeight="1">
      <c r="C407" s="34"/>
      <c r="D407" s="34"/>
    </row>
    <row r="408" spans="3:4" ht="12.75" customHeight="1">
      <c r="C408" s="34"/>
      <c r="D408" s="34"/>
    </row>
    <row r="409" spans="3:4" ht="12.75" customHeight="1">
      <c r="C409" s="34"/>
      <c r="D409" s="34"/>
    </row>
    <row r="410" spans="3:4" ht="12.75" customHeight="1">
      <c r="C410" s="34"/>
      <c r="D410" s="34"/>
    </row>
    <row r="411" spans="3:4" ht="12.75" customHeight="1">
      <c r="C411" s="34"/>
      <c r="D411" s="34"/>
    </row>
    <row r="412" spans="3:4" ht="12.75" customHeight="1">
      <c r="C412" s="34"/>
      <c r="D412" s="34"/>
    </row>
    <row r="413" spans="3:4" ht="12.75" customHeight="1">
      <c r="C413" s="34"/>
      <c r="D413" s="34"/>
    </row>
    <row r="414" spans="3:4" ht="12.75" customHeight="1">
      <c r="C414" s="34"/>
      <c r="D414" s="34"/>
    </row>
    <row r="415" spans="3:4" ht="12.75" customHeight="1">
      <c r="C415" s="34"/>
      <c r="D415" s="34"/>
    </row>
    <row r="416" spans="3:4" ht="12.75" customHeight="1">
      <c r="C416" s="34"/>
      <c r="D416" s="34"/>
    </row>
    <row r="417" spans="3:4" ht="12.75" customHeight="1">
      <c r="C417" s="34"/>
      <c r="D417" s="34"/>
    </row>
    <row r="418" spans="3:4" ht="12.75" customHeight="1">
      <c r="C418" s="34"/>
      <c r="D418" s="34"/>
    </row>
    <row r="419" spans="3:4" ht="12.75" customHeight="1">
      <c r="C419" s="34"/>
      <c r="D419" s="34"/>
    </row>
    <row r="420" spans="3:4" ht="12.75" customHeight="1">
      <c r="C420" s="34"/>
      <c r="D420" s="34"/>
    </row>
    <row r="421" spans="3:4" ht="12.75" customHeight="1">
      <c r="C421" s="34"/>
      <c r="D421" s="34"/>
    </row>
    <row r="422" spans="3:4" ht="12.75" customHeight="1">
      <c r="C422" s="34"/>
      <c r="D422" s="34"/>
    </row>
    <row r="423" spans="3:4" ht="12.75" customHeight="1">
      <c r="C423" s="34"/>
      <c r="D423" s="34"/>
    </row>
    <row r="424" spans="3:4" ht="12.75" customHeight="1">
      <c r="C424" s="34"/>
      <c r="D424" s="34"/>
    </row>
    <row r="425" spans="3:4" ht="12.75" customHeight="1">
      <c r="C425" s="34"/>
      <c r="D425" s="34"/>
    </row>
    <row r="426" spans="3:4" ht="12.75" customHeight="1">
      <c r="C426" s="34"/>
      <c r="D426" s="34"/>
    </row>
    <row r="427" spans="3:4" ht="12.75" customHeight="1">
      <c r="C427" s="34"/>
      <c r="D427" s="34"/>
    </row>
    <row r="428" spans="3:4" ht="12.75" customHeight="1">
      <c r="C428" s="34"/>
      <c r="D428" s="34"/>
    </row>
    <row r="429" spans="3:4" ht="12.75" customHeight="1">
      <c r="C429" s="34"/>
      <c r="D429" s="34"/>
    </row>
    <row r="430" spans="3:4" ht="12.75" customHeight="1">
      <c r="C430" s="34"/>
      <c r="D430" s="34"/>
    </row>
    <row r="431" spans="3:4" ht="12.75" customHeight="1">
      <c r="C431" s="34"/>
      <c r="D431" s="34"/>
    </row>
    <row r="432" spans="3:4" ht="12.75" customHeight="1">
      <c r="C432" s="34"/>
      <c r="D432" s="34"/>
    </row>
    <row r="433" spans="3:4" ht="12.75" customHeight="1">
      <c r="C433" s="34"/>
      <c r="D433" s="34"/>
    </row>
    <row r="434" spans="3:4" ht="12.75" customHeight="1">
      <c r="C434" s="34"/>
      <c r="D434" s="34"/>
    </row>
    <row r="435" spans="3:4" ht="12.75" customHeight="1">
      <c r="C435" s="34"/>
      <c r="D435" s="34"/>
    </row>
    <row r="436" spans="3:4" ht="12.75" customHeight="1">
      <c r="C436" s="34"/>
      <c r="D436" s="34"/>
    </row>
    <row r="437" spans="3:4" ht="12.75" customHeight="1">
      <c r="C437" s="34"/>
      <c r="D437" s="34"/>
    </row>
    <row r="438" spans="3:4" ht="12.75" customHeight="1">
      <c r="C438" s="34"/>
      <c r="D438" s="34"/>
    </row>
    <row r="439" spans="3:4" ht="12.75" customHeight="1">
      <c r="C439" s="34"/>
      <c r="D439" s="34"/>
    </row>
    <row r="440" spans="3:4" ht="12.75" customHeight="1">
      <c r="C440" s="34"/>
      <c r="D440" s="34"/>
    </row>
    <row r="441" spans="3:4" ht="12.75" customHeight="1">
      <c r="C441" s="34"/>
      <c r="D441" s="34"/>
    </row>
    <row r="442" spans="3:4" ht="12.75" customHeight="1">
      <c r="C442" s="34"/>
      <c r="D442" s="34"/>
    </row>
    <row r="443" spans="3:4" ht="12.75" customHeight="1">
      <c r="C443" s="34"/>
      <c r="D443" s="34"/>
    </row>
    <row r="444" spans="3:4" ht="12.75" customHeight="1">
      <c r="C444" s="34"/>
      <c r="D444" s="34"/>
    </row>
    <row r="445" spans="3:4" ht="12.75" customHeight="1">
      <c r="C445" s="34"/>
      <c r="D445" s="34"/>
    </row>
    <row r="446" spans="3:4" ht="12.75" customHeight="1">
      <c r="C446" s="34"/>
      <c r="D446" s="34"/>
    </row>
    <row r="447" spans="3:4" ht="12.75" customHeight="1">
      <c r="C447" s="34"/>
      <c r="D447" s="34"/>
    </row>
    <row r="448" spans="3:4" ht="12.75" customHeight="1">
      <c r="C448" s="34"/>
      <c r="D448" s="34"/>
    </row>
    <row r="449" spans="3:4" ht="12.75" customHeight="1">
      <c r="C449" s="34"/>
      <c r="D449" s="34"/>
    </row>
    <row r="450" spans="3:4" ht="12.75" customHeight="1">
      <c r="C450" s="34"/>
      <c r="D450" s="34"/>
    </row>
    <row r="451" spans="3:4" ht="12.75" customHeight="1">
      <c r="C451" s="34"/>
      <c r="D451" s="34"/>
    </row>
    <row r="452" spans="3:4" ht="12.75" customHeight="1">
      <c r="C452" s="34"/>
      <c r="D452" s="34"/>
    </row>
    <row r="453" spans="3:4" ht="12.75" customHeight="1">
      <c r="C453" s="34"/>
      <c r="D453" s="34"/>
    </row>
    <row r="454" spans="3:4" ht="12.75" customHeight="1">
      <c r="C454" s="34"/>
      <c r="D454" s="34"/>
    </row>
    <row r="455" spans="3:4" ht="12.75" customHeight="1">
      <c r="C455" s="34"/>
      <c r="D455" s="34"/>
    </row>
    <row r="456" spans="3:4" ht="12.75" customHeight="1">
      <c r="C456" s="34"/>
      <c r="D456" s="34"/>
    </row>
    <row r="457" spans="3:4" ht="12.75" customHeight="1">
      <c r="C457" s="34"/>
      <c r="D457" s="34"/>
    </row>
    <row r="458" spans="3:4" ht="12.75" customHeight="1">
      <c r="C458" s="34"/>
      <c r="D458" s="34"/>
    </row>
    <row r="459" spans="3:4" ht="12.75" customHeight="1">
      <c r="C459" s="34"/>
      <c r="D459" s="34"/>
    </row>
    <row r="460" spans="3:4" ht="12.75" customHeight="1">
      <c r="C460" s="34"/>
      <c r="D460" s="34"/>
    </row>
    <row r="461" spans="3:4" ht="12.75" customHeight="1">
      <c r="C461" s="34"/>
      <c r="D461" s="34"/>
    </row>
    <row r="462" spans="3:4" ht="12.75" customHeight="1">
      <c r="C462" s="34"/>
      <c r="D462" s="34"/>
    </row>
    <row r="463" spans="3:4" ht="12.75" customHeight="1">
      <c r="C463" s="34"/>
      <c r="D463" s="34"/>
    </row>
    <row r="464" spans="3:4" ht="12.75" customHeight="1">
      <c r="C464" s="34"/>
      <c r="D464" s="34"/>
    </row>
    <row r="465" spans="3:4" ht="12.75" customHeight="1">
      <c r="C465" s="34"/>
      <c r="D465" s="34"/>
    </row>
    <row r="466" spans="3:4" ht="12.75" customHeight="1">
      <c r="C466" s="34"/>
      <c r="D466" s="34"/>
    </row>
    <row r="467" spans="3:4" ht="12.75" customHeight="1">
      <c r="C467" s="34"/>
      <c r="D467" s="34"/>
    </row>
    <row r="468" spans="3:4" ht="12.75" customHeight="1">
      <c r="C468" s="34"/>
      <c r="D468" s="34"/>
    </row>
    <row r="469" spans="3:4" ht="12.75" customHeight="1">
      <c r="C469" s="34"/>
      <c r="D469" s="34"/>
    </row>
    <row r="470" spans="3:4" ht="12.75" customHeight="1">
      <c r="C470" s="34"/>
      <c r="D470" s="34"/>
    </row>
    <row r="471" spans="3:4" ht="12.75" customHeight="1">
      <c r="C471" s="34"/>
      <c r="D471" s="34"/>
    </row>
    <row r="472" spans="3:4" ht="12.75" customHeight="1">
      <c r="C472" s="34"/>
      <c r="D472" s="34"/>
    </row>
    <row r="473" spans="3:4" ht="12.75" customHeight="1">
      <c r="C473" s="34"/>
      <c r="D473" s="34"/>
    </row>
    <row r="474" spans="3:4" ht="12.75" customHeight="1">
      <c r="C474" s="34"/>
      <c r="D474" s="34"/>
    </row>
    <row r="475" spans="3:4" ht="12.75" customHeight="1">
      <c r="C475" s="34"/>
      <c r="D475" s="34"/>
    </row>
    <row r="476" spans="3:4" ht="12.75" customHeight="1">
      <c r="C476" s="34"/>
      <c r="D476" s="34"/>
    </row>
    <row r="477" spans="3:4" ht="12.75" customHeight="1">
      <c r="C477" s="34"/>
      <c r="D477" s="34"/>
    </row>
    <row r="478" spans="3:4" ht="12.75" customHeight="1">
      <c r="C478" s="34"/>
      <c r="D478" s="34"/>
    </row>
    <row r="479" spans="3:4" ht="12.75" customHeight="1">
      <c r="C479" s="34"/>
      <c r="D479" s="34"/>
    </row>
    <row r="480" spans="3:4" ht="12.75" customHeight="1">
      <c r="C480" s="34"/>
      <c r="D480" s="34"/>
    </row>
    <row r="481" spans="3:4" ht="12.75" customHeight="1">
      <c r="C481" s="34"/>
      <c r="D481" s="34"/>
    </row>
    <row r="482" spans="3:4" ht="12.75" customHeight="1">
      <c r="C482" s="34"/>
      <c r="D482" s="34"/>
    </row>
    <row r="483" spans="3:4" ht="12.75" customHeight="1">
      <c r="C483" s="34"/>
      <c r="D483" s="34"/>
    </row>
    <row r="484" spans="3:4" ht="12.75" customHeight="1">
      <c r="C484" s="34"/>
      <c r="D484" s="34"/>
    </row>
    <row r="485" spans="3:4" ht="12.75" customHeight="1">
      <c r="C485" s="34"/>
      <c r="D485" s="34"/>
    </row>
    <row r="486" spans="3:4" ht="12.75" customHeight="1">
      <c r="C486" s="34"/>
      <c r="D486" s="34"/>
    </row>
    <row r="487" spans="3:4" ht="12.75" customHeight="1">
      <c r="C487" s="34"/>
      <c r="D487" s="34"/>
    </row>
    <row r="488" spans="3:4" ht="12.75" customHeight="1">
      <c r="C488" s="34"/>
      <c r="D488" s="34"/>
    </row>
    <row r="489" spans="3:4" ht="12.75" customHeight="1">
      <c r="C489" s="34"/>
      <c r="D489" s="34"/>
    </row>
    <row r="490" spans="3:4" ht="12.75" customHeight="1">
      <c r="C490" s="34"/>
      <c r="D490" s="34"/>
    </row>
    <row r="491" spans="3:4" ht="12.75" customHeight="1">
      <c r="C491" s="34"/>
      <c r="D491" s="34"/>
    </row>
    <row r="492" spans="3:4" ht="12.75" customHeight="1">
      <c r="C492" s="34"/>
      <c r="D492" s="34"/>
    </row>
    <row r="493" spans="3:4" ht="12.75" customHeight="1">
      <c r="C493" s="34"/>
      <c r="D493" s="34"/>
    </row>
    <row r="494" spans="3:4" ht="12.75" customHeight="1">
      <c r="C494" s="34"/>
      <c r="D494" s="34"/>
    </row>
    <row r="495" spans="3:4" ht="12.75" customHeight="1">
      <c r="C495" s="34"/>
      <c r="D495" s="34"/>
    </row>
    <row r="496" spans="3:4" ht="12.75" customHeight="1">
      <c r="C496" s="34"/>
      <c r="D496" s="34"/>
    </row>
    <row r="497" spans="3:4" ht="12.75" customHeight="1">
      <c r="C497" s="34"/>
      <c r="D497" s="34"/>
    </row>
    <row r="498" spans="3:4" ht="12.75" customHeight="1">
      <c r="C498" s="34"/>
      <c r="D498" s="34"/>
    </row>
    <row r="499" spans="3:4" ht="12.75" customHeight="1">
      <c r="C499" s="34"/>
      <c r="D499" s="34"/>
    </row>
    <row r="500" spans="3:4" ht="12.75" customHeight="1">
      <c r="C500" s="34"/>
      <c r="D500" s="34"/>
    </row>
    <row r="501" spans="3:4" ht="12.75" customHeight="1">
      <c r="C501" s="34"/>
      <c r="D501" s="34"/>
    </row>
    <row r="502" spans="3:4" ht="12.75" customHeight="1">
      <c r="C502" s="34"/>
      <c r="D502" s="34"/>
    </row>
    <row r="503" spans="3:4" ht="12.75" customHeight="1">
      <c r="C503" s="34"/>
      <c r="D503" s="34"/>
    </row>
    <row r="504" spans="3:4" ht="12.75" customHeight="1">
      <c r="C504" s="34"/>
      <c r="D504" s="34"/>
    </row>
    <row r="505" spans="3:4" ht="12.75" customHeight="1">
      <c r="C505" s="34"/>
      <c r="D505" s="34"/>
    </row>
    <row r="506" spans="3:4" ht="12.75" customHeight="1">
      <c r="C506" s="34"/>
      <c r="D506" s="34"/>
    </row>
    <row r="507" spans="3:4" ht="12.75" customHeight="1">
      <c r="C507" s="34"/>
      <c r="D507" s="34"/>
    </row>
    <row r="508" spans="3:4" ht="12.75" customHeight="1">
      <c r="C508" s="34"/>
      <c r="D508" s="34"/>
    </row>
    <row r="509" spans="3:4" ht="12.75" customHeight="1">
      <c r="C509" s="34"/>
      <c r="D509" s="34"/>
    </row>
    <row r="510" spans="3:4" ht="12.75" customHeight="1">
      <c r="C510" s="34"/>
      <c r="D510" s="34"/>
    </row>
    <row r="511" spans="3:4" ht="12.75" customHeight="1">
      <c r="C511" s="34"/>
      <c r="D511" s="34"/>
    </row>
    <row r="512" spans="3:4" ht="12.75" customHeight="1">
      <c r="C512" s="34"/>
      <c r="D512" s="34"/>
    </row>
    <row r="513" spans="3:4" ht="12.75" customHeight="1">
      <c r="C513" s="34"/>
      <c r="D513" s="34"/>
    </row>
    <row r="514" spans="3:4" ht="12.75" customHeight="1">
      <c r="C514" s="34"/>
      <c r="D514" s="34"/>
    </row>
    <row r="515" spans="3:4" ht="12.75" customHeight="1">
      <c r="C515" s="34"/>
      <c r="D515" s="34"/>
    </row>
    <row r="516" spans="3:4" ht="12.75" customHeight="1">
      <c r="C516" s="34"/>
      <c r="D516" s="34"/>
    </row>
    <row r="517" spans="3:4" ht="12.75" customHeight="1">
      <c r="C517" s="34"/>
      <c r="D517" s="34"/>
    </row>
    <row r="518" spans="3:4" ht="12.75" customHeight="1">
      <c r="C518" s="34"/>
      <c r="D518" s="34"/>
    </row>
    <row r="519" spans="3:4" ht="12.75" customHeight="1">
      <c r="C519" s="34"/>
      <c r="D519" s="34"/>
    </row>
    <row r="520" spans="3:4" ht="12.75" customHeight="1">
      <c r="C520" s="34"/>
      <c r="D520" s="34"/>
    </row>
    <row r="521" spans="3:4" ht="12.75" customHeight="1">
      <c r="C521" s="34"/>
      <c r="D521" s="34"/>
    </row>
    <row r="522" spans="3:4" ht="12.75" customHeight="1">
      <c r="C522" s="34"/>
      <c r="D522" s="34"/>
    </row>
    <row r="523" spans="3:4" ht="12.75" customHeight="1">
      <c r="C523" s="34"/>
      <c r="D523" s="34"/>
    </row>
    <row r="524" spans="3:4" ht="12.75" customHeight="1">
      <c r="C524" s="34"/>
      <c r="D524" s="34"/>
    </row>
    <row r="525" spans="3:4" ht="12.75" customHeight="1">
      <c r="C525" s="34"/>
      <c r="D525" s="34"/>
    </row>
    <row r="526" spans="3:4" ht="12.75" customHeight="1">
      <c r="C526" s="34"/>
      <c r="D526" s="34"/>
    </row>
    <row r="527" spans="3:4" ht="12.75" customHeight="1">
      <c r="C527" s="34"/>
      <c r="D527" s="34"/>
    </row>
    <row r="528" spans="3:4" ht="12.75" customHeight="1">
      <c r="C528" s="34"/>
      <c r="D528" s="34"/>
    </row>
    <row r="529" spans="3:4" ht="12.75" customHeight="1">
      <c r="C529" s="34"/>
      <c r="D529" s="34"/>
    </row>
    <row r="530" spans="3:4" ht="12.75" customHeight="1">
      <c r="C530" s="34"/>
      <c r="D530" s="34"/>
    </row>
    <row r="531" spans="3:4" ht="12.75" customHeight="1">
      <c r="C531" s="34"/>
      <c r="D531" s="34"/>
    </row>
    <row r="532" spans="3:4" ht="12.75" customHeight="1">
      <c r="C532" s="34"/>
      <c r="D532" s="34"/>
    </row>
    <row r="533" spans="3:4" ht="12.75" customHeight="1">
      <c r="C533" s="34"/>
      <c r="D533" s="34"/>
    </row>
    <row r="534" spans="3:4" ht="12.75" customHeight="1">
      <c r="C534" s="34"/>
      <c r="D534" s="34"/>
    </row>
    <row r="535" spans="3:4" ht="12.75" customHeight="1">
      <c r="C535" s="34"/>
      <c r="D535" s="34"/>
    </row>
    <row r="536" spans="3:4" ht="12.75" customHeight="1">
      <c r="C536" s="34"/>
      <c r="D536" s="34"/>
    </row>
    <row r="537" spans="3:4" ht="12.75" customHeight="1">
      <c r="C537" s="34"/>
      <c r="D537" s="34"/>
    </row>
    <row r="538" spans="3:4" ht="12.75" customHeight="1">
      <c r="C538" s="34"/>
      <c r="D538" s="34"/>
    </row>
    <row r="539" spans="3:4" ht="12.75" customHeight="1">
      <c r="C539" s="34"/>
      <c r="D539" s="34"/>
    </row>
    <row r="540" spans="3:4" ht="12.75" customHeight="1">
      <c r="C540" s="34"/>
      <c r="D540" s="34"/>
    </row>
    <row r="541" spans="3:4" ht="12.75" customHeight="1">
      <c r="C541" s="34"/>
      <c r="D541" s="34"/>
    </row>
    <row r="542" spans="3:4" ht="12.75" customHeight="1">
      <c r="C542" s="34"/>
      <c r="D542" s="34"/>
    </row>
    <row r="543" spans="3:4" ht="12.75" customHeight="1">
      <c r="C543" s="34"/>
      <c r="D543" s="34"/>
    </row>
    <row r="544" spans="3:4" ht="12.75" customHeight="1">
      <c r="C544" s="34"/>
      <c r="D544" s="34"/>
    </row>
    <row r="545" spans="3:4" ht="12.75" customHeight="1">
      <c r="C545" s="34"/>
      <c r="D545" s="34"/>
    </row>
    <row r="546" spans="3:4" ht="12.75" customHeight="1">
      <c r="C546" s="34"/>
      <c r="D546" s="34"/>
    </row>
    <row r="547" spans="3:4" ht="12.75" customHeight="1">
      <c r="C547" s="34"/>
      <c r="D547" s="34"/>
    </row>
    <row r="548" spans="3:4" ht="12.75" customHeight="1">
      <c r="C548" s="34"/>
      <c r="D548" s="34"/>
    </row>
    <row r="549" spans="3:4" ht="12.75" customHeight="1">
      <c r="C549" s="34"/>
      <c r="D549" s="34"/>
    </row>
    <row r="550" spans="3:4" ht="12.75" customHeight="1">
      <c r="C550" s="34"/>
      <c r="D550" s="34"/>
    </row>
    <row r="551" spans="3:4" ht="12.75" customHeight="1">
      <c r="C551" s="34"/>
      <c r="D551" s="34"/>
    </row>
    <row r="552" spans="3:4" ht="12.75" customHeight="1">
      <c r="C552" s="34"/>
      <c r="D552" s="34"/>
    </row>
    <row r="553" spans="3:4" ht="12.75" customHeight="1">
      <c r="C553" s="34"/>
      <c r="D553" s="34"/>
    </row>
    <row r="554" spans="3:4" ht="12.75" customHeight="1">
      <c r="C554" s="34"/>
      <c r="D554" s="34"/>
    </row>
    <row r="555" spans="3:4" ht="12.75" customHeight="1">
      <c r="C555" s="34"/>
      <c r="D555" s="34"/>
    </row>
    <row r="556" spans="3:4" ht="12.75" customHeight="1">
      <c r="C556" s="34"/>
      <c r="D556" s="34"/>
    </row>
    <row r="557" spans="3:4" ht="12.75" customHeight="1">
      <c r="C557" s="34"/>
      <c r="D557" s="34"/>
    </row>
    <row r="558" spans="3:4" ht="12.75" customHeight="1">
      <c r="C558" s="34"/>
      <c r="D558" s="34"/>
    </row>
    <row r="559" spans="3:4" ht="12.75" customHeight="1">
      <c r="C559" s="34"/>
      <c r="D559" s="34"/>
    </row>
    <row r="560" spans="3:4" ht="12.75" customHeight="1">
      <c r="C560" s="34"/>
      <c r="D560" s="34"/>
    </row>
    <row r="561" spans="3:4" ht="12.75" customHeight="1">
      <c r="C561" s="34"/>
      <c r="D561" s="34"/>
    </row>
    <row r="562" spans="3:4" ht="12.75" customHeight="1">
      <c r="C562" s="34"/>
      <c r="D562" s="34"/>
    </row>
    <row r="563" spans="3:4" ht="12.75" customHeight="1">
      <c r="C563" s="34"/>
      <c r="D563" s="34"/>
    </row>
    <row r="564" spans="3:4" ht="12.75" customHeight="1">
      <c r="C564" s="34"/>
      <c r="D564" s="34"/>
    </row>
    <row r="565" spans="3:4" ht="12.75" customHeight="1">
      <c r="C565" s="34"/>
      <c r="D565" s="34"/>
    </row>
    <row r="566" spans="3:4" ht="12.75" customHeight="1">
      <c r="C566" s="34"/>
      <c r="D566" s="34"/>
    </row>
    <row r="567" spans="3:4" ht="12.75" customHeight="1">
      <c r="C567" s="34"/>
      <c r="D567" s="34"/>
    </row>
    <row r="568" spans="3:4" ht="12.75" customHeight="1">
      <c r="C568" s="34"/>
      <c r="D568" s="34"/>
    </row>
    <row r="569" spans="3:4" ht="12.75" customHeight="1">
      <c r="C569" s="34"/>
      <c r="D569" s="34"/>
    </row>
    <row r="570" spans="3:4" ht="12.75" customHeight="1">
      <c r="C570" s="34"/>
      <c r="D570" s="34"/>
    </row>
    <row r="571" spans="3:4" ht="12.75" customHeight="1">
      <c r="C571" s="34"/>
      <c r="D571" s="34"/>
    </row>
    <row r="572" spans="3:4" ht="12.75" customHeight="1">
      <c r="C572" s="34"/>
      <c r="D572" s="34"/>
    </row>
    <row r="573" spans="3:4" ht="12.75" customHeight="1">
      <c r="C573" s="34"/>
      <c r="D573" s="34"/>
    </row>
    <row r="574" spans="3:4" ht="12.75" customHeight="1">
      <c r="C574" s="34"/>
      <c r="D574" s="34"/>
    </row>
    <row r="575" spans="3:4" ht="12.75" customHeight="1">
      <c r="C575" s="34"/>
      <c r="D575" s="34"/>
    </row>
    <row r="576" spans="3:4" ht="12.75" customHeight="1">
      <c r="C576" s="34"/>
      <c r="D576" s="34"/>
    </row>
    <row r="577" spans="3:4" ht="12.75" customHeight="1">
      <c r="C577" s="34"/>
      <c r="D577" s="34"/>
    </row>
    <row r="578" spans="3:4" ht="12.75" customHeight="1">
      <c r="C578" s="34"/>
      <c r="D578" s="34"/>
    </row>
    <row r="579" spans="3:4" ht="12.75" customHeight="1">
      <c r="C579" s="34"/>
      <c r="D579" s="34"/>
    </row>
    <row r="580" spans="3:4" ht="12.75" customHeight="1">
      <c r="C580" s="34"/>
      <c r="D580" s="34"/>
    </row>
    <row r="581" spans="3:4" ht="12.75" customHeight="1">
      <c r="C581" s="34"/>
      <c r="D581" s="34"/>
    </row>
    <row r="582" spans="3:4" ht="12.75" customHeight="1">
      <c r="C582" s="34"/>
      <c r="D582" s="34"/>
    </row>
    <row r="583" spans="3:4" ht="12.75" customHeight="1">
      <c r="C583" s="34"/>
      <c r="D583" s="34"/>
    </row>
    <row r="584" spans="3:4" ht="12.75" customHeight="1">
      <c r="C584" s="34"/>
      <c r="D584" s="34"/>
    </row>
    <row r="585" spans="3:4" ht="12.75" customHeight="1">
      <c r="C585" s="34"/>
      <c r="D585" s="34"/>
    </row>
    <row r="586" spans="3:4" ht="12.75" customHeight="1">
      <c r="C586" s="34"/>
      <c r="D586" s="34"/>
    </row>
    <row r="587" spans="3:4" ht="12.75" customHeight="1">
      <c r="C587" s="34"/>
      <c r="D587" s="34"/>
    </row>
    <row r="588" spans="3:4" ht="12.75" customHeight="1">
      <c r="C588" s="34"/>
      <c r="D588" s="34"/>
    </row>
    <row r="589" spans="3:4" ht="12.75" customHeight="1">
      <c r="C589" s="34"/>
      <c r="D589" s="34"/>
    </row>
    <row r="590" spans="3:4" ht="12.75" customHeight="1">
      <c r="C590" s="34"/>
      <c r="D590" s="34"/>
    </row>
    <row r="591" spans="3:4" ht="12.75" customHeight="1">
      <c r="C591" s="34"/>
      <c r="D591" s="34"/>
    </row>
    <row r="592" spans="3:4" ht="12.75" customHeight="1">
      <c r="C592" s="34"/>
      <c r="D592" s="34"/>
    </row>
    <row r="593" spans="3:4" ht="12.75">
      <c r="C593" s="34"/>
      <c r="D593" s="34"/>
    </row>
    <row r="594" spans="3:4" ht="12.75">
      <c r="C594" s="34"/>
      <c r="D594" s="34"/>
    </row>
    <row r="595" spans="3:4" ht="12.75">
      <c r="C595" s="34"/>
      <c r="D595" s="34"/>
    </row>
    <row r="596" spans="3:4" ht="12.75">
      <c r="C596" s="34"/>
      <c r="D596" s="34"/>
    </row>
    <row r="597" spans="3:4" ht="12.75">
      <c r="C597" s="34"/>
      <c r="D597" s="34"/>
    </row>
    <row r="598" spans="3:4" ht="12.75">
      <c r="C598" s="34"/>
      <c r="D598" s="34"/>
    </row>
    <row r="599" spans="3:4" ht="12.75">
      <c r="C599" s="34"/>
      <c r="D599" s="34"/>
    </row>
    <row r="600" spans="3:4" ht="12.75">
      <c r="C600" s="34"/>
      <c r="D600" s="34"/>
    </row>
    <row r="601" spans="3:4" ht="12.75">
      <c r="C601" s="34"/>
      <c r="D601" s="34"/>
    </row>
    <row r="602" spans="3:4" ht="12.75">
      <c r="C602" s="34"/>
      <c r="D602" s="34"/>
    </row>
    <row r="603" spans="3:4" ht="12.75">
      <c r="C603" s="34"/>
      <c r="D603" s="34"/>
    </row>
    <row r="604" spans="3:4" ht="12.75">
      <c r="C604" s="34"/>
      <c r="D604" s="34"/>
    </row>
    <row r="605" spans="3:4" ht="12.75">
      <c r="C605" s="34"/>
      <c r="D605" s="34"/>
    </row>
    <row r="606" spans="3:4" ht="12.75">
      <c r="C606" s="34"/>
      <c r="D606" s="34"/>
    </row>
    <row r="607" spans="3:4" ht="12.75">
      <c r="C607" s="34"/>
      <c r="D607" s="34"/>
    </row>
    <row r="608" spans="3:4" ht="12.75">
      <c r="C608" s="34"/>
      <c r="D608" s="34"/>
    </row>
    <row r="609" spans="3:4" ht="12.75">
      <c r="C609" s="34"/>
      <c r="D609" s="34"/>
    </row>
    <row r="610" spans="3:4" ht="12.75">
      <c r="C610" s="34"/>
      <c r="D610" s="34"/>
    </row>
    <row r="611" spans="3:4" ht="12.75">
      <c r="C611" s="34"/>
      <c r="D611" s="34"/>
    </row>
    <row r="612" spans="3:4" ht="12.75">
      <c r="C612" s="34"/>
      <c r="D612" s="34"/>
    </row>
    <row r="613" spans="3:4" ht="12.75">
      <c r="C613" s="34"/>
      <c r="D613" s="34"/>
    </row>
    <row r="614" spans="3:4" ht="12.75">
      <c r="C614" s="34"/>
      <c r="D614" s="34"/>
    </row>
    <row r="615" spans="3:4" ht="12.75">
      <c r="C615" s="34"/>
      <c r="D615" s="34"/>
    </row>
    <row r="616" spans="3:4" ht="12.75">
      <c r="C616" s="34"/>
      <c r="D616" s="34"/>
    </row>
    <row r="617" spans="3:4" ht="12.75">
      <c r="C617" s="34"/>
      <c r="D617" s="34"/>
    </row>
    <row r="618" spans="3:4" ht="12.75">
      <c r="C618" s="34"/>
      <c r="D618" s="34"/>
    </row>
    <row r="619" spans="3:4" ht="12.75">
      <c r="C619" s="34"/>
      <c r="D619" s="34"/>
    </row>
    <row r="620" spans="3:4" ht="12.75">
      <c r="C620" s="34"/>
      <c r="D620" s="34"/>
    </row>
    <row r="621" spans="3:4" ht="12.75">
      <c r="C621" s="34"/>
      <c r="D621" s="34"/>
    </row>
    <row r="622" spans="3:4" ht="12.75">
      <c r="C622" s="34"/>
      <c r="D622" s="34"/>
    </row>
    <row r="623" spans="3:4" ht="12.75">
      <c r="C623" s="34"/>
      <c r="D623" s="34"/>
    </row>
    <row r="624" spans="3:4" ht="12.75">
      <c r="C624" s="34"/>
      <c r="D624" s="34"/>
    </row>
    <row r="625" spans="3:4" ht="12.75">
      <c r="C625" s="34"/>
      <c r="D625" s="34"/>
    </row>
    <row r="626" spans="3:4" ht="12.75">
      <c r="C626" s="34"/>
      <c r="D626" s="34"/>
    </row>
    <row r="627" spans="3:4" ht="12.75">
      <c r="C627" s="34"/>
      <c r="D627" s="34"/>
    </row>
    <row r="628" spans="3:4" ht="12.75">
      <c r="C628" s="34"/>
      <c r="D628" s="34"/>
    </row>
    <row r="629" spans="3:4" ht="12.75">
      <c r="C629" s="34"/>
      <c r="D629" s="34"/>
    </row>
    <row r="630" spans="3:4" ht="12.75">
      <c r="C630" s="34"/>
      <c r="D630" s="34"/>
    </row>
    <row r="631" spans="3:4" ht="12.75">
      <c r="C631" s="34"/>
      <c r="D631" s="34"/>
    </row>
    <row r="632" spans="3:4" ht="12.75">
      <c r="C632" s="34"/>
      <c r="D632" s="34"/>
    </row>
    <row r="633" spans="3:4" ht="12.75">
      <c r="C633" s="34"/>
      <c r="D633" s="34"/>
    </row>
    <row r="634" spans="3:4" ht="12.75">
      <c r="C634" s="34"/>
      <c r="D634" s="34"/>
    </row>
    <row r="635" spans="3:4" ht="12.75">
      <c r="C635" s="34"/>
      <c r="D635" s="34"/>
    </row>
    <row r="636" spans="3:4" ht="12.75">
      <c r="C636" s="34"/>
      <c r="D636" s="34"/>
    </row>
    <row r="637" spans="3:4" ht="12.75">
      <c r="C637" s="34"/>
      <c r="D637" s="34"/>
    </row>
    <row r="638" spans="3:4" ht="12.75">
      <c r="C638" s="34"/>
      <c r="D638" s="34"/>
    </row>
    <row r="639" spans="3:4" ht="12.75">
      <c r="C639" s="34"/>
      <c r="D639" s="34"/>
    </row>
    <row r="640" spans="3:4" ht="12.75">
      <c r="C640" s="34"/>
      <c r="D640" s="34"/>
    </row>
    <row r="641" spans="3:4" ht="12.75">
      <c r="C641" s="34"/>
      <c r="D641" s="34"/>
    </row>
    <row r="642" spans="3:4" ht="12.75">
      <c r="C642" s="34"/>
      <c r="D642" s="34"/>
    </row>
    <row r="643" spans="3:4" ht="12.75">
      <c r="C643" s="34"/>
      <c r="D643" s="34"/>
    </row>
    <row r="644" spans="3:4" ht="12.75">
      <c r="C644" s="34"/>
      <c r="D644" s="34"/>
    </row>
    <row r="645" spans="3:4" ht="12.75">
      <c r="C645" s="34"/>
      <c r="D645" s="34"/>
    </row>
    <row r="646" spans="3:4" ht="12.75">
      <c r="C646" s="34"/>
      <c r="D646" s="34"/>
    </row>
    <row r="647" spans="3:4" ht="12.75">
      <c r="C647" s="34"/>
      <c r="D647" s="34"/>
    </row>
    <row r="648" spans="3:4" ht="12.75">
      <c r="C648" s="34"/>
      <c r="D648" s="34"/>
    </row>
    <row r="649" spans="3:4" ht="12.75">
      <c r="C649" s="34"/>
      <c r="D649" s="34"/>
    </row>
    <row r="650" spans="3:4" ht="12.75">
      <c r="C650" s="34"/>
      <c r="D650" s="34"/>
    </row>
    <row r="651" spans="3:4" ht="12.75">
      <c r="C651" s="34"/>
      <c r="D651" s="34"/>
    </row>
    <row r="652" spans="3:4" ht="12.75">
      <c r="C652" s="34"/>
      <c r="D652" s="34"/>
    </row>
    <row r="653" spans="3:4" ht="12.75">
      <c r="C653" s="34"/>
      <c r="D653" s="34"/>
    </row>
    <row r="654" spans="3:4" ht="12.75">
      <c r="C654" s="34"/>
      <c r="D654" s="34"/>
    </row>
    <row r="655" spans="3:4" ht="12.75">
      <c r="C655" s="34"/>
      <c r="D655" s="34"/>
    </row>
    <row r="656" spans="3:4" ht="12.75">
      <c r="C656" s="34"/>
      <c r="D656" s="34"/>
    </row>
    <row r="657" spans="3:4" ht="12.75">
      <c r="C657" s="34"/>
      <c r="D657" s="34"/>
    </row>
    <row r="658" spans="3:4" ht="12.75">
      <c r="C658" s="34"/>
      <c r="D658" s="34"/>
    </row>
    <row r="659" spans="3:4" ht="12.75">
      <c r="C659" s="34"/>
      <c r="D659" s="34"/>
    </row>
    <row r="660" spans="3:4" ht="12.75">
      <c r="C660" s="34"/>
      <c r="D660" s="34"/>
    </row>
    <row r="661" spans="3:4" ht="12.75">
      <c r="C661" s="34"/>
      <c r="D661" s="34"/>
    </row>
    <row r="662" spans="3:4" ht="12.75">
      <c r="C662" s="34"/>
      <c r="D662" s="34"/>
    </row>
    <row r="663" spans="3:4" ht="12.75">
      <c r="C663" s="34"/>
      <c r="D663" s="34"/>
    </row>
    <row r="664" spans="3:4" ht="12.75">
      <c r="C664" s="34"/>
      <c r="D664" s="34"/>
    </row>
    <row r="665" spans="3:4" ht="12.75">
      <c r="C665" s="34"/>
      <c r="D665" s="34"/>
    </row>
    <row r="666" spans="3:4" ht="12.75">
      <c r="C666" s="34"/>
      <c r="D666" s="34"/>
    </row>
    <row r="667" spans="3:4" ht="12.75">
      <c r="C667" s="34"/>
      <c r="D667" s="34"/>
    </row>
    <row r="668" spans="3:4" ht="12.75">
      <c r="C668" s="34"/>
      <c r="D668" s="34"/>
    </row>
    <row r="669" spans="3:4" ht="12.75">
      <c r="C669" s="34"/>
      <c r="D669" s="34"/>
    </row>
    <row r="670" spans="3:4" ht="12.75">
      <c r="C670" s="34"/>
      <c r="D670" s="34"/>
    </row>
    <row r="671" spans="3:4" ht="12.75">
      <c r="C671" s="34"/>
      <c r="D671" s="34"/>
    </row>
    <row r="672" spans="3:4" ht="12.75">
      <c r="C672" s="34"/>
      <c r="D672" s="34"/>
    </row>
    <row r="673" spans="3:4" ht="12.75">
      <c r="C673" s="34"/>
      <c r="D673" s="34"/>
    </row>
    <row r="674" spans="3:4" ht="12.75">
      <c r="C674" s="34"/>
      <c r="D674" s="34"/>
    </row>
    <row r="675" spans="3:4" ht="12.75">
      <c r="C675" s="34"/>
      <c r="D675" s="34"/>
    </row>
    <row r="676" spans="3:4" ht="12.75">
      <c r="C676" s="34"/>
      <c r="D676" s="34"/>
    </row>
    <row r="677" spans="3:4" ht="12.75">
      <c r="C677" s="34"/>
      <c r="D677" s="34"/>
    </row>
    <row r="678" spans="3:4" ht="12.75">
      <c r="C678" s="34"/>
      <c r="D678" s="34"/>
    </row>
    <row r="679" spans="3:4" ht="12.75">
      <c r="C679" s="34"/>
      <c r="D679" s="34"/>
    </row>
    <row r="680" spans="3:4" ht="12.75">
      <c r="C680" s="34"/>
      <c r="D680" s="34"/>
    </row>
    <row r="681" spans="3:4" ht="12.75">
      <c r="C681" s="34"/>
      <c r="D681" s="34"/>
    </row>
    <row r="682" spans="3:4" ht="12.75">
      <c r="C682" s="34"/>
      <c r="D682" s="34"/>
    </row>
    <row r="683" spans="3:4" ht="12.75">
      <c r="C683" s="34"/>
      <c r="D683" s="34"/>
    </row>
    <row r="684" spans="3:4" ht="12.75">
      <c r="C684" s="34"/>
      <c r="D684" s="34"/>
    </row>
    <row r="685" spans="3:4" ht="12.75">
      <c r="C685" s="34"/>
      <c r="D685" s="34"/>
    </row>
    <row r="686" spans="3:4" ht="12.75">
      <c r="C686" s="34"/>
      <c r="D686" s="34"/>
    </row>
    <row r="687" spans="3:4" ht="12.75">
      <c r="C687" s="34"/>
      <c r="D687" s="34"/>
    </row>
    <row r="688" spans="3:4" ht="12.75">
      <c r="C688" s="34"/>
      <c r="D688" s="34"/>
    </row>
    <row r="689" spans="3:4" ht="12.75">
      <c r="C689" s="34"/>
      <c r="D689" s="34"/>
    </row>
    <row r="690" spans="3:4" ht="12.75">
      <c r="C690" s="34"/>
      <c r="D690" s="34"/>
    </row>
    <row r="691" spans="3:4" ht="12.75">
      <c r="C691" s="34"/>
      <c r="D691" s="34"/>
    </row>
    <row r="692" spans="3:4" ht="12.75">
      <c r="C692" s="34"/>
      <c r="D692" s="34"/>
    </row>
    <row r="693" spans="3:4" ht="12.75">
      <c r="C693" s="34"/>
      <c r="D693" s="34"/>
    </row>
    <row r="694" spans="3:4" ht="12.75">
      <c r="C694" s="34"/>
      <c r="D694" s="34"/>
    </row>
    <row r="695" spans="3:4" ht="12.75">
      <c r="C695" s="34"/>
      <c r="D695" s="34"/>
    </row>
    <row r="696" spans="3:4" ht="12.75">
      <c r="C696" s="34"/>
      <c r="D696" s="34"/>
    </row>
    <row r="697" spans="3:4" ht="12.75">
      <c r="C697" s="34"/>
      <c r="D697" s="34"/>
    </row>
    <row r="698" spans="3:4" ht="12.75">
      <c r="C698" s="34"/>
      <c r="D698" s="34"/>
    </row>
    <row r="699" spans="3:4" ht="12.75">
      <c r="C699" s="34"/>
      <c r="D699" s="34"/>
    </row>
    <row r="700" spans="3:4" ht="12.75">
      <c r="C700" s="34"/>
      <c r="D700" s="34"/>
    </row>
    <row r="701" spans="3:4" ht="12.75">
      <c r="C701" s="34"/>
      <c r="D701" s="34"/>
    </row>
    <row r="702" spans="3:4" ht="12.75">
      <c r="C702" s="34"/>
      <c r="D702" s="34"/>
    </row>
    <row r="703" spans="3:4" ht="12.75">
      <c r="C703" s="34"/>
      <c r="D703" s="34"/>
    </row>
    <row r="704" spans="3:4" ht="12.75">
      <c r="C704" s="34"/>
      <c r="D704" s="34"/>
    </row>
    <row r="705" spans="3:4" ht="12.75">
      <c r="C705" s="34"/>
      <c r="D705" s="34"/>
    </row>
    <row r="706" spans="3:4" ht="12.75">
      <c r="C706" s="34"/>
      <c r="D706" s="34"/>
    </row>
    <row r="707" spans="3:4" ht="12.75">
      <c r="C707" s="34"/>
      <c r="D707" s="34"/>
    </row>
    <row r="708" spans="3:4" ht="12.75">
      <c r="C708" s="34"/>
      <c r="D708" s="34"/>
    </row>
    <row r="709" spans="3:4" ht="12.75">
      <c r="C709" s="34"/>
      <c r="D709" s="34"/>
    </row>
    <row r="710" spans="3:4" ht="12.75">
      <c r="C710" s="34"/>
      <c r="D710" s="34"/>
    </row>
    <row r="711" spans="3:4" ht="12.75">
      <c r="C711" s="34"/>
      <c r="D711" s="34"/>
    </row>
    <row r="712" spans="3:4" ht="12.75">
      <c r="C712" s="34"/>
      <c r="D712" s="34"/>
    </row>
    <row r="713" spans="3:4" ht="12.75">
      <c r="C713" s="34"/>
      <c r="D713" s="34"/>
    </row>
    <row r="714" spans="3:4" ht="12.75">
      <c r="C714" s="34"/>
      <c r="D714" s="34"/>
    </row>
    <row r="715" spans="3:4" ht="12.75">
      <c r="C715" s="34"/>
      <c r="D715" s="34"/>
    </row>
    <row r="716" spans="3:4" ht="12.75">
      <c r="C716" s="34"/>
      <c r="D716" s="34"/>
    </row>
    <row r="717" spans="3:4" ht="12.75">
      <c r="C717" s="34"/>
      <c r="D717" s="34"/>
    </row>
    <row r="718" spans="3:4" ht="12.75">
      <c r="C718" s="34"/>
      <c r="D718" s="34"/>
    </row>
    <row r="719" spans="3:4" ht="12.75">
      <c r="C719" s="34"/>
      <c r="D719" s="34"/>
    </row>
    <row r="720" spans="3:4" ht="12.75">
      <c r="C720" s="34"/>
      <c r="D720" s="34"/>
    </row>
    <row r="721" spans="3:4" ht="12.75">
      <c r="C721" s="34"/>
      <c r="D721" s="34"/>
    </row>
    <row r="722" spans="3:4" ht="12.75">
      <c r="C722" s="34"/>
      <c r="D722" s="34"/>
    </row>
    <row r="723" spans="3:4" ht="12.75">
      <c r="C723" s="34"/>
      <c r="D723" s="34"/>
    </row>
    <row r="724" spans="3:4" ht="12.75">
      <c r="C724" s="34"/>
      <c r="D724" s="34"/>
    </row>
    <row r="725" spans="3:4" ht="12.75">
      <c r="C725" s="34"/>
      <c r="D725" s="34"/>
    </row>
    <row r="726" spans="3:4" ht="12.75">
      <c r="C726" s="34"/>
      <c r="D726" s="34"/>
    </row>
    <row r="727" spans="3:4" ht="12.75">
      <c r="C727" s="34"/>
      <c r="D727" s="34"/>
    </row>
    <row r="728" spans="3:4" ht="12.75">
      <c r="C728" s="34"/>
      <c r="D728" s="34"/>
    </row>
    <row r="729" spans="3:4" ht="12.75">
      <c r="C729" s="34"/>
      <c r="D729" s="34"/>
    </row>
    <row r="730" spans="3:4" ht="12.75">
      <c r="C730" s="34"/>
      <c r="D730" s="34"/>
    </row>
    <row r="731" spans="3:4" ht="12.75">
      <c r="C731" s="34"/>
      <c r="D731" s="34"/>
    </row>
    <row r="732" spans="3:4" ht="12.75">
      <c r="C732" s="34"/>
      <c r="D732" s="34"/>
    </row>
    <row r="733" spans="3:4" ht="12.75">
      <c r="C733" s="34"/>
      <c r="D733" s="34"/>
    </row>
    <row r="734" spans="3:4" ht="12.75">
      <c r="C734" s="34"/>
      <c r="D734" s="34"/>
    </row>
    <row r="735" spans="3:4" ht="12.75">
      <c r="C735" s="34"/>
      <c r="D735" s="34"/>
    </row>
    <row r="736" spans="3:4" ht="12.75">
      <c r="C736" s="34"/>
      <c r="D736" s="34"/>
    </row>
    <row r="737" spans="3:4" ht="12.75">
      <c r="C737" s="34"/>
      <c r="D737" s="34"/>
    </row>
    <row r="738" spans="3:4" ht="12.75">
      <c r="C738" s="34"/>
      <c r="D738" s="34"/>
    </row>
    <row r="739" spans="3:4" ht="12.75">
      <c r="C739" s="34"/>
      <c r="D739" s="34"/>
    </row>
    <row r="740" spans="3:4" ht="12.75">
      <c r="C740" s="34"/>
      <c r="D740" s="34"/>
    </row>
    <row r="741" spans="3:4" ht="12.75">
      <c r="C741" s="34"/>
      <c r="D741" s="34"/>
    </row>
    <row r="742" spans="3:4" ht="12.75">
      <c r="C742" s="34"/>
      <c r="D742" s="34"/>
    </row>
    <row r="743" spans="3:4" ht="12.75">
      <c r="C743" s="34"/>
      <c r="D743" s="34"/>
    </row>
    <row r="744" spans="3:4" ht="12.75">
      <c r="C744" s="34"/>
      <c r="D744" s="34"/>
    </row>
    <row r="745" spans="3:4" ht="12.75">
      <c r="C745" s="34"/>
      <c r="D745" s="34"/>
    </row>
    <row r="746" spans="3:4" ht="12.75">
      <c r="C746" s="34"/>
      <c r="D746" s="34"/>
    </row>
    <row r="747" spans="3:4" ht="12.75">
      <c r="C747" s="34"/>
      <c r="D747" s="34"/>
    </row>
    <row r="748" spans="3:4" ht="12.75">
      <c r="C748" s="34"/>
      <c r="D748" s="34"/>
    </row>
    <row r="749" spans="3:4" ht="12.75">
      <c r="C749" s="34"/>
      <c r="D749" s="34"/>
    </row>
    <row r="750" spans="3:4" ht="12.75">
      <c r="C750" s="34"/>
      <c r="D750" s="34"/>
    </row>
    <row r="751" spans="3:4" ht="12.75">
      <c r="C751" s="34"/>
      <c r="D751" s="34"/>
    </row>
    <row r="752" spans="3:4" ht="12.75">
      <c r="C752" s="34"/>
      <c r="D752" s="34"/>
    </row>
    <row r="753" spans="3:4" ht="12.75">
      <c r="C753" s="34"/>
      <c r="D753" s="34"/>
    </row>
    <row r="754" spans="3:4" ht="12.75">
      <c r="C754" s="34"/>
      <c r="D754" s="34"/>
    </row>
    <row r="755" spans="3:4" ht="12.75">
      <c r="C755" s="34"/>
      <c r="D755" s="34"/>
    </row>
    <row r="756" spans="3:4" ht="12.75">
      <c r="C756" s="34"/>
      <c r="D756" s="34"/>
    </row>
    <row r="757" spans="3:4" ht="12.75">
      <c r="C757" s="34"/>
      <c r="D757" s="34"/>
    </row>
    <row r="758" spans="3:4" ht="12.75">
      <c r="C758" s="34"/>
      <c r="D758" s="34"/>
    </row>
    <row r="759" spans="3:4" ht="12.75">
      <c r="C759" s="34"/>
      <c r="D759" s="34"/>
    </row>
    <row r="760" spans="3:4" ht="12.75">
      <c r="C760" s="34"/>
      <c r="D760" s="34"/>
    </row>
    <row r="761" spans="3:4" ht="12.75">
      <c r="C761" s="34"/>
      <c r="D761" s="34"/>
    </row>
    <row r="762" spans="3:4" ht="12.75">
      <c r="C762" s="34"/>
      <c r="D762" s="34"/>
    </row>
    <row r="763" spans="3:4" ht="12.75">
      <c r="C763" s="34"/>
      <c r="D763" s="34"/>
    </row>
    <row r="764" spans="3:4" ht="12.75">
      <c r="C764" s="34"/>
      <c r="D764" s="34"/>
    </row>
    <row r="765" spans="3:4" ht="12.75">
      <c r="C765" s="34"/>
      <c r="D765" s="34"/>
    </row>
    <row r="766" spans="3:4" ht="12.75">
      <c r="C766" s="34"/>
      <c r="D766" s="34"/>
    </row>
    <row r="767" spans="3:4" ht="12.75">
      <c r="C767" s="34"/>
      <c r="D767" s="34"/>
    </row>
    <row r="768" spans="3:4" ht="12.75">
      <c r="C768" s="34"/>
      <c r="D768" s="34"/>
    </row>
    <row r="769" spans="3:4" ht="12.75">
      <c r="C769" s="34"/>
      <c r="D769" s="34"/>
    </row>
    <row r="770" spans="3:4" ht="12.75">
      <c r="C770" s="34"/>
      <c r="D770" s="34"/>
    </row>
    <row r="771" spans="3:4" ht="12.75">
      <c r="C771" s="34"/>
      <c r="D771" s="34"/>
    </row>
    <row r="772" spans="3:4" ht="12.75">
      <c r="C772" s="34"/>
      <c r="D772" s="34"/>
    </row>
    <row r="773" spans="3:4" ht="12.75">
      <c r="C773" s="34"/>
      <c r="D773" s="34"/>
    </row>
    <row r="774" spans="3:4" ht="12.75">
      <c r="C774" s="34"/>
      <c r="D774" s="34"/>
    </row>
    <row r="775" spans="3:4" ht="12.75">
      <c r="C775" s="34"/>
      <c r="D775" s="34"/>
    </row>
    <row r="776" spans="3:4" ht="12.75">
      <c r="C776" s="34"/>
      <c r="D776" s="34"/>
    </row>
    <row r="777" spans="3:4" ht="12.75">
      <c r="C777" s="34"/>
      <c r="D777" s="34"/>
    </row>
    <row r="778" spans="3:4" ht="12.75">
      <c r="C778" s="34"/>
      <c r="D778" s="34"/>
    </row>
    <row r="779" spans="3:4" ht="12.75">
      <c r="C779" s="34"/>
      <c r="D779" s="34"/>
    </row>
    <row r="780" spans="3:4" ht="12.75">
      <c r="C780" s="34"/>
      <c r="D780" s="34"/>
    </row>
    <row r="781" spans="3:4" ht="12.75">
      <c r="C781" s="34"/>
      <c r="D781" s="34"/>
    </row>
    <row r="782" spans="3:4" ht="12.75">
      <c r="C782" s="34"/>
      <c r="D782" s="34"/>
    </row>
    <row r="783" spans="3:4" ht="12.75">
      <c r="C783" s="34"/>
      <c r="D783" s="34"/>
    </row>
    <row r="784" spans="3:4" ht="12.75">
      <c r="C784" s="34"/>
      <c r="D784" s="34"/>
    </row>
    <row r="785" spans="3:4" ht="12.75">
      <c r="C785" s="34"/>
      <c r="D785" s="34"/>
    </row>
    <row r="786" spans="3:4" ht="12.75">
      <c r="C786" s="34"/>
      <c r="D786" s="34"/>
    </row>
    <row r="787" spans="3:4" ht="12.75">
      <c r="C787" s="34"/>
      <c r="D787" s="34"/>
    </row>
    <row r="788" spans="3:4" ht="12.75">
      <c r="C788" s="34"/>
      <c r="D788" s="34"/>
    </row>
    <row r="789" spans="3:4" ht="12.75">
      <c r="C789" s="34"/>
      <c r="D789" s="34"/>
    </row>
    <row r="790" spans="3:4" ht="12.75">
      <c r="C790" s="34"/>
      <c r="D790" s="34"/>
    </row>
    <row r="791" spans="3:4" ht="12.75">
      <c r="C791" s="34"/>
      <c r="D791" s="34"/>
    </row>
    <row r="792" spans="3:4" ht="12.75">
      <c r="C792" s="34"/>
      <c r="D792" s="34"/>
    </row>
    <row r="793" spans="3:4" ht="12.75">
      <c r="C793" s="34"/>
      <c r="D793" s="34"/>
    </row>
    <row r="794" spans="3:4" ht="12.75">
      <c r="C794" s="34"/>
      <c r="D794" s="34"/>
    </row>
    <row r="795" spans="3:4" ht="12.75">
      <c r="C795" s="34"/>
      <c r="D795" s="34"/>
    </row>
    <row r="796" spans="3:4" ht="12.75">
      <c r="C796" s="34"/>
      <c r="D796" s="34"/>
    </row>
    <row r="797" spans="3:4" ht="12.75">
      <c r="C797" s="34"/>
      <c r="D797" s="34"/>
    </row>
    <row r="798" spans="3:4" ht="12.75">
      <c r="C798" s="34"/>
      <c r="D798" s="34"/>
    </row>
    <row r="799" spans="3:4" ht="12.75">
      <c r="C799" s="34"/>
      <c r="D799" s="34"/>
    </row>
    <row r="800" spans="3:4" ht="12.75">
      <c r="C800" s="34"/>
      <c r="D800" s="34"/>
    </row>
    <row r="801" spans="3:4" ht="12.75">
      <c r="C801" s="34"/>
      <c r="D801" s="34"/>
    </row>
    <row r="802" spans="3:4" ht="12.75">
      <c r="C802" s="34"/>
      <c r="D802" s="34"/>
    </row>
    <row r="803" spans="3:4" ht="12.75">
      <c r="C803" s="34"/>
      <c r="D803" s="34"/>
    </row>
    <row r="804" spans="3:4" ht="12.75">
      <c r="C804" s="34"/>
      <c r="D804" s="34"/>
    </row>
    <row r="805" spans="3:4" ht="12.75">
      <c r="C805" s="34"/>
      <c r="D805" s="34"/>
    </row>
    <row r="806" spans="3:4" ht="12.75">
      <c r="C806" s="34"/>
      <c r="D806" s="34"/>
    </row>
    <row r="807" spans="3:4" ht="12.75">
      <c r="C807" s="34"/>
      <c r="D807" s="34"/>
    </row>
    <row r="808" spans="3:4" ht="12.75">
      <c r="C808" s="34"/>
      <c r="D808" s="34"/>
    </row>
    <row r="809" spans="3:4" ht="12.75">
      <c r="C809" s="34"/>
      <c r="D809" s="34"/>
    </row>
    <row r="810" spans="3:4" ht="12.75">
      <c r="C810" s="34"/>
      <c r="D810" s="34"/>
    </row>
    <row r="811" spans="3:4" ht="12.75">
      <c r="C811" s="34"/>
      <c r="D811" s="34"/>
    </row>
    <row r="812" spans="3:4" ht="12.75">
      <c r="C812" s="34"/>
      <c r="D812" s="34"/>
    </row>
    <row r="813" spans="3:4" ht="12.75">
      <c r="C813" s="34"/>
      <c r="D813" s="34"/>
    </row>
    <row r="814" spans="3:4" ht="12.75">
      <c r="C814" s="34"/>
      <c r="D814" s="34"/>
    </row>
    <row r="815" spans="3:4" ht="12.75">
      <c r="C815" s="34"/>
      <c r="D815" s="34"/>
    </row>
    <row r="816" spans="3:4" ht="12.75">
      <c r="C816" s="34"/>
      <c r="D816" s="34"/>
    </row>
    <row r="817" spans="3:4" ht="12.75">
      <c r="C817" s="34"/>
      <c r="D817" s="34"/>
    </row>
    <row r="818" spans="3:4" ht="12.75">
      <c r="C818" s="34"/>
      <c r="D818" s="34"/>
    </row>
    <row r="819" spans="3:4" ht="12.75">
      <c r="C819" s="34"/>
      <c r="D819" s="34"/>
    </row>
    <row r="820" spans="3:4" ht="12.75">
      <c r="C820" s="34"/>
      <c r="D820" s="34"/>
    </row>
    <row r="821" spans="3:4" ht="12.75">
      <c r="C821" s="34"/>
      <c r="D821" s="34"/>
    </row>
    <row r="822" spans="3:4" ht="12.75">
      <c r="C822" s="34"/>
      <c r="D822" s="34"/>
    </row>
    <row r="823" spans="3:4" ht="12.75">
      <c r="C823" s="34"/>
      <c r="D823" s="34"/>
    </row>
    <row r="824" spans="3:4" ht="12.75">
      <c r="C824" s="34"/>
      <c r="D824" s="34"/>
    </row>
    <row r="825" spans="3:4" ht="12.75">
      <c r="C825" s="34"/>
      <c r="D825" s="34"/>
    </row>
    <row r="826" spans="3:4" ht="12.75">
      <c r="C826" s="34"/>
      <c r="D826" s="34"/>
    </row>
    <row r="827" spans="3:4" ht="12.75">
      <c r="C827" s="34"/>
      <c r="D827" s="34"/>
    </row>
    <row r="828" spans="3:4" ht="12.75">
      <c r="C828" s="34"/>
      <c r="D828" s="34"/>
    </row>
    <row r="829" spans="3:4" ht="12.75">
      <c r="C829" s="34"/>
      <c r="D829" s="34"/>
    </row>
    <row r="830" spans="3:4" ht="12.75">
      <c r="C830" s="34"/>
      <c r="D830" s="34"/>
    </row>
    <row r="831" spans="3:4" ht="12.75">
      <c r="C831" s="34"/>
      <c r="D831" s="34"/>
    </row>
    <row r="832" spans="3:4" ht="12.75">
      <c r="C832" s="34"/>
      <c r="D832" s="34"/>
    </row>
    <row r="833" spans="3:4" ht="12.75">
      <c r="C833" s="34"/>
      <c r="D833" s="34"/>
    </row>
    <row r="834" spans="3:4" ht="12.75">
      <c r="C834" s="34"/>
      <c r="D834" s="34"/>
    </row>
    <row r="835" spans="3:4" ht="12.75">
      <c r="C835" s="34"/>
      <c r="D835" s="34"/>
    </row>
    <row r="836" spans="3:4" ht="12.75">
      <c r="C836" s="34"/>
      <c r="D836" s="34"/>
    </row>
    <row r="837" spans="3:4" ht="12.75">
      <c r="C837" s="34"/>
      <c r="D837" s="34"/>
    </row>
    <row r="838" spans="3:4" ht="12.75">
      <c r="C838" s="34"/>
      <c r="D838" s="34"/>
    </row>
    <row r="839" spans="3:4" ht="12.75">
      <c r="C839" s="34"/>
      <c r="D839" s="34"/>
    </row>
    <row r="840" spans="3:4" ht="12.75">
      <c r="C840" s="34"/>
      <c r="D840" s="34"/>
    </row>
    <row r="841" spans="3:4" ht="12.75">
      <c r="C841" s="34"/>
      <c r="D841" s="34"/>
    </row>
    <row r="842" spans="3:4" ht="12.75">
      <c r="C842" s="34"/>
      <c r="D842" s="34"/>
    </row>
    <row r="843" spans="3:4" ht="12.75">
      <c r="C843" s="34"/>
      <c r="D843" s="34"/>
    </row>
    <row r="844" spans="3:4" ht="12.75">
      <c r="C844" s="34"/>
      <c r="D844" s="34"/>
    </row>
    <row r="845" spans="3:4" ht="12.75">
      <c r="C845" s="34"/>
      <c r="D845" s="34"/>
    </row>
    <row r="846" spans="3:4" ht="12.75">
      <c r="C846" s="34"/>
      <c r="D846" s="34"/>
    </row>
    <row r="847" spans="3:4" ht="12.75">
      <c r="C847" s="34"/>
      <c r="D847" s="34"/>
    </row>
    <row r="848" spans="3:4" ht="12.75">
      <c r="C848" s="34"/>
      <c r="D848" s="34"/>
    </row>
    <row r="849" spans="3:4" ht="12.75">
      <c r="C849" s="34"/>
      <c r="D849" s="34"/>
    </row>
    <row r="850" spans="3:4" ht="12.75">
      <c r="C850" s="34"/>
      <c r="D850" s="34"/>
    </row>
    <row r="851" spans="3:4" ht="12.75">
      <c r="C851" s="34"/>
      <c r="D851" s="34"/>
    </row>
    <row r="852" spans="3:4" ht="12.75">
      <c r="C852" s="34"/>
      <c r="D852" s="34"/>
    </row>
    <row r="853" spans="3:4" ht="12.75">
      <c r="C853" s="34"/>
      <c r="D853" s="34"/>
    </row>
    <row r="854" spans="3:4" ht="12.75">
      <c r="C854" s="34"/>
      <c r="D854" s="34"/>
    </row>
    <row r="855" spans="3:4" ht="12.75">
      <c r="C855" s="34"/>
      <c r="D855" s="34"/>
    </row>
    <row r="856" spans="3:4" ht="12.75">
      <c r="C856" s="34"/>
      <c r="D856" s="34"/>
    </row>
    <row r="857" spans="3:4" ht="12.75">
      <c r="C857" s="34"/>
      <c r="D857" s="34"/>
    </row>
    <row r="858" spans="3:4" ht="12.75">
      <c r="C858" s="34"/>
      <c r="D858" s="34"/>
    </row>
    <row r="859" spans="3:4" ht="12.75">
      <c r="C859" s="34"/>
      <c r="D859" s="34"/>
    </row>
    <row r="860" spans="3:4" ht="12.75">
      <c r="C860" s="34"/>
      <c r="D860" s="34"/>
    </row>
    <row r="861" spans="3:4" ht="12.75">
      <c r="C861" s="34"/>
      <c r="D861" s="34"/>
    </row>
    <row r="862" spans="3:4" ht="12.75">
      <c r="C862" s="34"/>
      <c r="D862" s="34"/>
    </row>
    <row r="863" spans="3:4" ht="12.75">
      <c r="C863" s="34"/>
      <c r="D863" s="34"/>
    </row>
    <row r="864" spans="3:4" ht="12.75">
      <c r="C864" s="34"/>
      <c r="D864" s="34"/>
    </row>
    <row r="865" spans="3:4" ht="12.75">
      <c r="C865" s="34"/>
      <c r="D865" s="34"/>
    </row>
    <row r="866" spans="3:4" ht="12.75">
      <c r="C866" s="34"/>
      <c r="D866" s="34"/>
    </row>
    <row r="867" spans="3:4" ht="12.75">
      <c r="C867" s="34"/>
      <c r="D867" s="34"/>
    </row>
    <row r="868" spans="3:4" ht="12.75">
      <c r="C868" s="34"/>
      <c r="D868" s="34"/>
    </row>
    <row r="869" spans="3:4" ht="12.75">
      <c r="C869" s="34"/>
      <c r="D869" s="34"/>
    </row>
    <row r="870" spans="3:4" ht="12.75">
      <c r="C870" s="34"/>
      <c r="D870" s="34"/>
    </row>
    <row r="871" spans="3:4" ht="12.75">
      <c r="C871" s="34"/>
      <c r="D871" s="34"/>
    </row>
    <row r="872" spans="3:4" ht="12.75">
      <c r="C872" s="34"/>
      <c r="D872" s="34"/>
    </row>
    <row r="873" spans="3:4" ht="12.75">
      <c r="C873" s="34"/>
      <c r="D873" s="34"/>
    </row>
    <row r="874" spans="3:4" ht="12.75">
      <c r="C874" s="34"/>
      <c r="D874" s="34"/>
    </row>
    <row r="875" spans="3:4" ht="12.75">
      <c r="C875" s="34"/>
      <c r="D875" s="34"/>
    </row>
    <row r="876" spans="3:4" ht="12.75">
      <c r="C876" s="34"/>
      <c r="D876" s="34"/>
    </row>
    <row r="877" spans="3:4" ht="12.75">
      <c r="C877" s="34"/>
      <c r="D877" s="34"/>
    </row>
    <row r="878" spans="3:4" ht="12.75">
      <c r="C878" s="34"/>
      <c r="D878" s="34"/>
    </row>
    <row r="879" spans="3:4" ht="12.75">
      <c r="C879" s="34"/>
      <c r="D879" s="34"/>
    </row>
    <row r="880" spans="3:4" ht="12.75">
      <c r="C880" s="34"/>
      <c r="D880" s="34"/>
    </row>
    <row r="881" spans="3:4" ht="12.75">
      <c r="C881" s="34"/>
      <c r="D881" s="34"/>
    </row>
    <row r="882" spans="3:4" ht="12.75">
      <c r="C882" s="34"/>
      <c r="D882" s="34"/>
    </row>
    <row r="883" spans="3:4" ht="12.75">
      <c r="C883" s="34"/>
      <c r="D883" s="34"/>
    </row>
    <row r="884" spans="3:4" ht="12.75">
      <c r="C884" s="34"/>
      <c r="D884" s="34"/>
    </row>
    <row r="885" spans="3:4" ht="12.75">
      <c r="C885" s="34"/>
      <c r="D885" s="34"/>
    </row>
    <row r="886" spans="3:4" ht="12.75">
      <c r="C886" s="34"/>
      <c r="D886" s="34"/>
    </row>
    <row r="887" spans="3:4" ht="12.75">
      <c r="C887" s="34"/>
      <c r="D887" s="34"/>
    </row>
    <row r="888" spans="3:4" ht="12.75">
      <c r="C888" s="34"/>
      <c r="D888" s="34"/>
    </row>
    <row r="889" spans="3:4" ht="12.75">
      <c r="C889" s="34"/>
      <c r="D889" s="34"/>
    </row>
    <row r="890" spans="3:4" ht="12.75">
      <c r="C890" s="34"/>
      <c r="D890" s="34"/>
    </row>
    <row r="891" spans="3:4" ht="12.75">
      <c r="C891" s="34"/>
      <c r="D891" s="34"/>
    </row>
    <row r="892" spans="3:4" ht="12.75">
      <c r="C892" s="34"/>
      <c r="D892" s="34"/>
    </row>
    <row r="893" spans="3:4" ht="12.75">
      <c r="C893" s="34"/>
      <c r="D893" s="34"/>
    </row>
    <row r="894" spans="3:4" ht="12.75">
      <c r="C894" s="34"/>
      <c r="D894" s="34"/>
    </row>
    <row r="895" spans="3:4" ht="12.75">
      <c r="C895" s="34"/>
      <c r="D895" s="34"/>
    </row>
    <row r="896" spans="3:4" ht="12.75">
      <c r="C896" s="34"/>
      <c r="D896" s="34"/>
    </row>
    <row r="897" spans="3:4" ht="12.75">
      <c r="C897" s="34"/>
      <c r="D897" s="34"/>
    </row>
    <row r="898" spans="3:4" ht="12.75">
      <c r="C898" s="34"/>
      <c r="D898" s="34"/>
    </row>
    <row r="899" spans="3:4" ht="12.75">
      <c r="C899" s="34"/>
      <c r="D899" s="34"/>
    </row>
    <row r="900" spans="3:4" ht="12.75">
      <c r="C900" s="34"/>
      <c r="D900" s="34"/>
    </row>
    <row r="901" spans="3:4" ht="12.75">
      <c r="C901" s="34"/>
      <c r="D901" s="34"/>
    </row>
    <row r="902" spans="3:4" ht="12.75">
      <c r="C902" s="34"/>
      <c r="D902" s="34"/>
    </row>
    <row r="903" spans="3:4" ht="12.75">
      <c r="C903" s="34"/>
      <c r="D903" s="34"/>
    </row>
    <row r="904" spans="3:4" ht="12.75">
      <c r="C904" s="34"/>
      <c r="D904" s="34"/>
    </row>
    <row r="905" spans="3:4" ht="12.75">
      <c r="C905" s="34"/>
      <c r="D905" s="34"/>
    </row>
    <row r="906" spans="3:4" ht="12.75">
      <c r="C906" s="34"/>
      <c r="D906" s="34"/>
    </row>
    <row r="907" spans="3:4" ht="12.75">
      <c r="C907" s="34"/>
      <c r="D907" s="34"/>
    </row>
    <row r="908" spans="3:4" ht="12.75">
      <c r="C908" s="34"/>
      <c r="D908" s="34"/>
    </row>
    <row r="909" spans="3:4" ht="12.75">
      <c r="C909" s="34"/>
      <c r="D909" s="34"/>
    </row>
    <row r="910" spans="3:4" ht="12.75">
      <c r="C910" s="34"/>
      <c r="D910" s="34"/>
    </row>
    <row r="911" spans="3:4" ht="12.75">
      <c r="C911" s="34"/>
      <c r="D911" s="34"/>
    </row>
    <row r="912" spans="3:4" ht="12.75">
      <c r="C912" s="34"/>
      <c r="D912" s="34"/>
    </row>
    <row r="913" spans="3:4" ht="12.75">
      <c r="C913" s="34"/>
      <c r="D913" s="34"/>
    </row>
    <row r="914" spans="3:4" ht="12.75">
      <c r="C914" s="34"/>
      <c r="D914" s="34"/>
    </row>
    <row r="915" spans="3:4" ht="12.75">
      <c r="C915" s="34"/>
      <c r="D915" s="34"/>
    </row>
    <row r="916" spans="3:4" ht="12.75">
      <c r="C916" s="34"/>
      <c r="D916" s="34"/>
    </row>
    <row r="917" spans="3:4" ht="12.75">
      <c r="C917" s="34"/>
      <c r="D917" s="34"/>
    </row>
    <row r="918" spans="3:4" ht="12.75">
      <c r="C918" s="34"/>
      <c r="D918" s="34"/>
    </row>
    <row r="919" spans="3:4" ht="12.75">
      <c r="C919" s="34"/>
      <c r="D919" s="34"/>
    </row>
    <row r="920" spans="3:4" ht="12.75">
      <c r="C920" s="34"/>
      <c r="D920" s="34"/>
    </row>
    <row r="921" spans="3:4" ht="12.75">
      <c r="C921" s="34"/>
      <c r="D921" s="34"/>
    </row>
    <row r="922" spans="3:4" ht="12.75">
      <c r="C922" s="34"/>
      <c r="D922" s="34"/>
    </row>
    <row r="923" spans="3:4" ht="12.75">
      <c r="C923" s="34"/>
      <c r="D923" s="34"/>
    </row>
    <row r="924" spans="3:4" ht="12.75">
      <c r="C924" s="34"/>
      <c r="D924" s="34"/>
    </row>
    <row r="925" spans="3:4" ht="12.75">
      <c r="C925" s="34"/>
      <c r="D925" s="34"/>
    </row>
    <row r="926" spans="3:4" ht="12.75">
      <c r="C926" s="34"/>
      <c r="D926" s="34"/>
    </row>
    <row r="927" spans="3:4" ht="12.75">
      <c r="C927" s="34"/>
      <c r="D927" s="34"/>
    </row>
    <row r="928" spans="3:4" ht="12.75">
      <c r="C928" s="34"/>
      <c r="D928" s="34"/>
    </row>
    <row r="929" spans="3:4" ht="12.75">
      <c r="C929" s="34"/>
      <c r="D929" s="34"/>
    </row>
    <row r="930" spans="3:4" ht="12.75">
      <c r="C930" s="34"/>
      <c r="D930" s="34"/>
    </row>
    <row r="931" spans="3:4" ht="12.75">
      <c r="C931" s="34"/>
      <c r="D931" s="34"/>
    </row>
    <row r="932" spans="3:4" ht="12.75">
      <c r="C932" s="34"/>
      <c r="D932" s="34"/>
    </row>
    <row r="933" spans="3:4" ht="12.75">
      <c r="C933" s="34"/>
      <c r="D933" s="34"/>
    </row>
    <row r="934" spans="3:4" ht="12.75">
      <c r="C934" s="34"/>
      <c r="D934" s="34"/>
    </row>
    <row r="935" spans="3:4" ht="12.75">
      <c r="C935" s="34"/>
      <c r="D935" s="34"/>
    </row>
    <row r="936" spans="3:4" ht="12.75">
      <c r="C936" s="34"/>
      <c r="D936" s="34"/>
    </row>
    <row r="937" spans="3:4" ht="12.75">
      <c r="C937" s="34"/>
      <c r="D937" s="34"/>
    </row>
    <row r="938" spans="3:4" ht="12.75">
      <c r="C938" s="34"/>
      <c r="D938" s="34"/>
    </row>
    <row r="939" spans="3:4" ht="12.75">
      <c r="C939" s="34"/>
      <c r="D939" s="34"/>
    </row>
    <row r="940" spans="3:4" ht="12.75">
      <c r="C940" s="34"/>
      <c r="D940" s="34"/>
    </row>
    <row r="941" spans="3:4" ht="12.75">
      <c r="C941" s="34"/>
      <c r="D941" s="34"/>
    </row>
    <row r="942" spans="3:4" ht="12.75">
      <c r="C942" s="34"/>
      <c r="D942" s="34"/>
    </row>
    <row r="943" spans="3:4" ht="12.75">
      <c r="C943" s="34"/>
      <c r="D943" s="34"/>
    </row>
    <row r="944" spans="3:4" ht="12.75">
      <c r="C944" s="34"/>
      <c r="D944" s="34"/>
    </row>
    <row r="945" spans="3:4" ht="12.75">
      <c r="C945" s="34"/>
      <c r="D945" s="34"/>
    </row>
    <row r="946" spans="3:4" ht="12.75">
      <c r="C946" s="34"/>
      <c r="D946" s="34"/>
    </row>
    <row r="947" spans="3:4" ht="12.75">
      <c r="C947" s="34"/>
      <c r="D947" s="34"/>
    </row>
    <row r="948" spans="3:4" ht="12.75">
      <c r="C948" s="34"/>
      <c r="D948" s="34"/>
    </row>
    <row r="949" spans="3:4" ht="12.75">
      <c r="C949" s="34"/>
      <c r="D949" s="34"/>
    </row>
    <row r="950" spans="3:4" ht="12.75">
      <c r="C950" s="34"/>
      <c r="D950" s="34"/>
    </row>
    <row r="951" spans="3:4" ht="12.75">
      <c r="C951" s="34"/>
      <c r="D951" s="34"/>
    </row>
    <row r="952" spans="3:4" ht="12.75">
      <c r="C952" s="34"/>
      <c r="D952" s="34"/>
    </row>
    <row r="953" spans="3:4" ht="12.75">
      <c r="C953" s="34"/>
      <c r="D953" s="34"/>
    </row>
    <row r="954" spans="3:4" ht="12.75">
      <c r="C954" s="34"/>
      <c r="D954" s="34"/>
    </row>
    <row r="955" spans="3:4" ht="12.75">
      <c r="C955" s="34"/>
      <c r="D955" s="34"/>
    </row>
    <row r="956" spans="3:4" ht="12.75">
      <c r="C956" s="34"/>
      <c r="D956" s="34"/>
    </row>
    <row r="957" spans="3:4" ht="12.75">
      <c r="C957" s="34"/>
      <c r="D957" s="34"/>
    </row>
    <row r="958" spans="3:4" ht="12.75">
      <c r="C958" s="34"/>
      <c r="D958" s="34"/>
    </row>
    <row r="959" spans="3:4" ht="12.75">
      <c r="C959" s="34"/>
      <c r="D959" s="34"/>
    </row>
    <row r="960" spans="3:4" ht="12.75">
      <c r="C960" s="34"/>
      <c r="D960" s="34"/>
    </row>
    <row r="961" spans="3:4" ht="12.75">
      <c r="C961" s="34"/>
      <c r="D961" s="34"/>
    </row>
    <row r="962" spans="3:4" ht="12.75">
      <c r="C962" s="34"/>
      <c r="D962" s="34"/>
    </row>
    <row r="963" spans="3:4" ht="12.75">
      <c r="C963" s="34"/>
      <c r="D963" s="34"/>
    </row>
    <row r="964" spans="3:4" ht="12.75">
      <c r="C964" s="34"/>
      <c r="D964" s="34"/>
    </row>
    <row r="965" spans="3:4" ht="12.75">
      <c r="C965" s="34"/>
      <c r="D965" s="34"/>
    </row>
    <row r="966" spans="3:4" ht="12.75">
      <c r="C966" s="34"/>
      <c r="D966" s="34"/>
    </row>
    <row r="967" spans="3:4" ht="12.75">
      <c r="C967" s="34"/>
      <c r="D967" s="34"/>
    </row>
    <row r="968" spans="3:4" ht="12.75">
      <c r="C968" s="34"/>
      <c r="D968" s="34"/>
    </row>
    <row r="969" spans="3:4" ht="12.75">
      <c r="C969" s="34"/>
      <c r="D969" s="34"/>
    </row>
    <row r="970" spans="3:4" ht="12.75">
      <c r="C970" s="34"/>
      <c r="D970" s="34"/>
    </row>
    <row r="971" spans="3:4" ht="12.75">
      <c r="C971" s="34"/>
      <c r="D971" s="34"/>
    </row>
    <row r="972" spans="3:4" ht="12.75">
      <c r="C972" s="34"/>
      <c r="D972" s="34"/>
    </row>
    <row r="973" spans="3:4" ht="12.75">
      <c r="C973" s="34"/>
      <c r="D973" s="34"/>
    </row>
    <row r="974" spans="3:4" ht="12.75">
      <c r="C974" s="34"/>
      <c r="D974" s="34"/>
    </row>
    <row r="975" spans="3:4" ht="12.75">
      <c r="C975" s="34"/>
      <c r="D975" s="34"/>
    </row>
    <row r="976" spans="3:4" ht="12.75">
      <c r="C976" s="34"/>
      <c r="D976" s="34"/>
    </row>
    <row r="977" spans="3:4" ht="12.75">
      <c r="C977" s="34"/>
      <c r="D977" s="34"/>
    </row>
    <row r="978" spans="3:4" ht="12.75">
      <c r="C978" s="34"/>
      <c r="D978" s="34"/>
    </row>
    <row r="979" spans="3:4" ht="12.75">
      <c r="C979" s="34"/>
      <c r="D979" s="34"/>
    </row>
    <row r="980" spans="3:4" ht="12.75">
      <c r="C980" s="34"/>
      <c r="D980" s="34"/>
    </row>
    <row r="981" spans="3:4" ht="12.75">
      <c r="C981" s="34"/>
      <c r="D981" s="34"/>
    </row>
    <row r="982" spans="3:4" ht="12.75">
      <c r="C982" s="34"/>
      <c r="D982" s="34"/>
    </row>
    <row r="983" spans="3:4" ht="12.75">
      <c r="C983" s="34"/>
      <c r="D983" s="34"/>
    </row>
    <row r="984" spans="3:4" ht="12.75">
      <c r="C984" s="34"/>
      <c r="D984" s="34"/>
    </row>
    <row r="985" spans="3:4" ht="12.75">
      <c r="C985" s="34"/>
      <c r="D985" s="34"/>
    </row>
    <row r="986" spans="3:4" ht="12.75">
      <c r="C986" s="34"/>
      <c r="D986" s="34"/>
    </row>
    <row r="987" spans="3:4" ht="12.75">
      <c r="C987" s="34"/>
      <c r="D987" s="34"/>
    </row>
    <row r="988" spans="3:4" ht="12.75">
      <c r="C988" s="34"/>
      <c r="D988" s="34"/>
    </row>
    <row r="989" spans="3:4" ht="12.75">
      <c r="C989" s="34"/>
      <c r="D989" s="34"/>
    </row>
    <row r="990" spans="3:4" ht="12.75">
      <c r="C990" s="34"/>
      <c r="D990" s="34"/>
    </row>
    <row r="991" spans="3:4" ht="12.75">
      <c r="C991" s="34"/>
      <c r="D991" s="34"/>
    </row>
    <row r="992" spans="3:4" ht="12.75">
      <c r="C992" s="34"/>
      <c r="D992" s="34"/>
    </row>
    <row r="993" spans="3:4" ht="12.75">
      <c r="C993" s="34"/>
      <c r="D993" s="34"/>
    </row>
    <row r="994" spans="3:4" ht="12.75">
      <c r="C994" s="34"/>
      <c r="D994" s="34"/>
    </row>
    <row r="995" spans="3:4" ht="12.75">
      <c r="C995" s="34"/>
      <c r="D995" s="34"/>
    </row>
    <row r="996" spans="3:4" ht="12.75">
      <c r="C996" s="34"/>
      <c r="D996" s="34"/>
    </row>
    <row r="997" spans="3:4" ht="12.75">
      <c r="C997" s="34"/>
      <c r="D997" s="34"/>
    </row>
    <row r="998" spans="3:4" ht="12.75">
      <c r="C998" s="34"/>
      <c r="D998" s="34"/>
    </row>
    <row r="999" spans="3:4" ht="12.75">
      <c r="C999" s="34"/>
      <c r="D999" s="34"/>
    </row>
    <row r="1000" spans="3:4" ht="12.75">
      <c r="C1000" s="34"/>
      <c r="D1000" s="34"/>
    </row>
    <row r="1001" spans="3:4" ht="12.75">
      <c r="C1001" s="34"/>
      <c r="D1001" s="34"/>
    </row>
    <row r="1002" spans="3:4" ht="12.75">
      <c r="C1002" s="34"/>
      <c r="D1002" s="34"/>
    </row>
    <row r="1003" spans="3:4" ht="12.75">
      <c r="C1003" s="34"/>
      <c r="D1003" s="34"/>
    </row>
    <row r="1004" spans="3:4" ht="12.75">
      <c r="C1004" s="34"/>
      <c r="D1004" s="34"/>
    </row>
    <row r="1005" spans="3:4" ht="12.75">
      <c r="C1005" s="34"/>
      <c r="D1005" s="34"/>
    </row>
    <row r="1006" spans="3:4" ht="12.75">
      <c r="C1006" s="34"/>
      <c r="D1006" s="34"/>
    </row>
    <row r="1007" spans="3:4" ht="12.75">
      <c r="C1007" s="34"/>
      <c r="D1007" s="34"/>
    </row>
    <row r="1008" spans="3:4" ht="12.75">
      <c r="C1008" s="34"/>
      <c r="D1008" s="34"/>
    </row>
    <row r="1009" spans="3:4" ht="12.75">
      <c r="C1009" s="34"/>
      <c r="D1009" s="34"/>
    </row>
    <row r="1010" spans="3:4" ht="12.75">
      <c r="C1010" s="34"/>
      <c r="D1010" s="34"/>
    </row>
    <row r="1011" spans="3:4" ht="12.75">
      <c r="C1011" s="34"/>
      <c r="D1011" s="34"/>
    </row>
    <row r="1012" spans="3:4" ht="12.75">
      <c r="C1012" s="34"/>
      <c r="D1012" s="34"/>
    </row>
    <row r="1013" spans="3:4" ht="12.75">
      <c r="C1013" s="34"/>
      <c r="D1013" s="34"/>
    </row>
    <row r="1014" spans="3:4" ht="12.75">
      <c r="C1014" s="34"/>
      <c r="D1014" s="34"/>
    </row>
    <row r="1015" spans="3:4" ht="12.75">
      <c r="C1015" s="34"/>
      <c r="D1015" s="34"/>
    </row>
    <row r="1016" spans="3:4" ht="12.75">
      <c r="C1016" s="34"/>
      <c r="D1016" s="34"/>
    </row>
    <row r="1017" spans="3:4" ht="12.75">
      <c r="C1017" s="34"/>
      <c r="D1017" s="34"/>
    </row>
    <row r="1018" spans="3:4" ht="12.75">
      <c r="C1018" s="34"/>
      <c r="D1018" s="34"/>
    </row>
    <row r="1019" spans="3:4" ht="12.75">
      <c r="C1019" s="34"/>
      <c r="D1019" s="34"/>
    </row>
    <row r="1020" spans="3:4" ht="12.75">
      <c r="C1020" s="34"/>
      <c r="D1020" s="34"/>
    </row>
    <row r="1021" spans="3:4" ht="12.75">
      <c r="C1021" s="34"/>
      <c r="D1021" s="34"/>
    </row>
    <row r="1022" spans="3:4" ht="12.75">
      <c r="C1022" s="34"/>
      <c r="D1022" s="34"/>
    </row>
    <row r="1023" spans="3:4" ht="12.75">
      <c r="C1023" s="34"/>
      <c r="D1023" s="34"/>
    </row>
    <row r="1024" spans="3:4" ht="12.75">
      <c r="C1024" s="34"/>
      <c r="D1024" s="34"/>
    </row>
    <row r="1025" spans="3:4" ht="12.75">
      <c r="C1025" s="34"/>
      <c r="D1025" s="34"/>
    </row>
    <row r="1026" spans="3:4" ht="12.75">
      <c r="C1026" s="34"/>
      <c r="D1026" s="34"/>
    </row>
    <row r="1027" spans="3:4" ht="12.75">
      <c r="C1027" s="34"/>
      <c r="D1027" s="34"/>
    </row>
    <row r="1028" spans="3:4" ht="12.75">
      <c r="C1028" s="34"/>
      <c r="D1028" s="34"/>
    </row>
    <row r="1029" spans="3:4" ht="12.75">
      <c r="C1029" s="34"/>
      <c r="D1029" s="34"/>
    </row>
    <row r="1030" spans="3:4" ht="12.75">
      <c r="C1030" s="34"/>
      <c r="D1030" s="34"/>
    </row>
    <row r="1031" spans="3:4" ht="12.75">
      <c r="C1031" s="34"/>
      <c r="D1031" s="34"/>
    </row>
    <row r="1032" spans="3:4" ht="12.75">
      <c r="C1032" s="34"/>
      <c r="D1032" s="34"/>
    </row>
    <row r="1033" spans="3:4" ht="12.75">
      <c r="C1033" s="34"/>
      <c r="D1033" s="34"/>
    </row>
    <row r="1034" spans="3:4" ht="12.75">
      <c r="C1034" s="34"/>
      <c r="D1034" s="34"/>
    </row>
    <row r="1035" spans="3:4" ht="12.75">
      <c r="C1035" s="34"/>
      <c r="D1035" s="34"/>
    </row>
    <row r="1036" spans="3:4" ht="12.75">
      <c r="C1036" s="34"/>
      <c r="D1036" s="34"/>
    </row>
    <row r="1037" spans="3:4" ht="12.75">
      <c r="C1037" s="34"/>
      <c r="D1037" s="34"/>
    </row>
    <row r="1038" spans="3:4" ht="12.75">
      <c r="C1038" s="34"/>
      <c r="D1038" s="34"/>
    </row>
    <row r="1039" spans="3:4" ht="12.75">
      <c r="C1039" s="34"/>
      <c r="D1039" s="34"/>
    </row>
    <row r="1040" spans="3:4" ht="12.75">
      <c r="C1040" s="34"/>
      <c r="D1040" s="34"/>
    </row>
    <row r="1041" spans="3:4" ht="12.75">
      <c r="C1041" s="34"/>
      <c r="D1041" s="34"/>
    </row>
    <row r="1042" spans="3:4" ht="12.75">
      <c r="C1042" s="34"/>
      <c r="D1042" s="34"/>
    </row>
    <row r="1043" spans="3:4" ht="12.75">
      <c r="C1043" s="34"/>
      <c r="D1043" s="34"/>
    </row>
    <row r="1044" spans="3:4" ht="12.75">
      <c r="C1044" s="34"/>
      <c r="D1044" s="34"/>
    </row>
    <row r="1045" spans="3:4" ht="12.75">
      <c r="C1045" s="34"/>
      <c r="D1045" s="34"/>
    </row>
    <row r="1046" spans="3:4" ht="12.75">
      <c r="C1046" s="34"/>
      <c r="D1046" s="34"/>
    </row>
    <row r="1047" spans="3:4" ht="12.75">
      <c r="C1047" s="34"/>
      <c r="D1047" s="34"/>
    </row>
    <row r="1048" spans="3:4" ht="12.75">
      <c r="C1048" s="34"/>
      <c r="D1048" s="34"/>
    </row>
    <row r="1049" spans="3:4" ht="12.75">
      <c r="C1049" s="34"/>
      <c r="D1049" s="34"/>
    </row>
    <row r="1050" spans="3:4" ht="12.75">
      <c r="C1050" s="34"/>
      <c r="D1050" s="34"/>
    </row>
    <row r="1051" spans="3:4" ht="12.75">
      <c r="C1051" s="34"/>
      <c r="D1051" s="34"/>
    </row>
    <row r="1052" spans="3:4" ht="12.75">
      <c r="C1052" s="34"/>
      <c r="D1052" s="34"/>
    </row>
    <row r="1053" spans="3:4" ht="12.75">
      <c r="C1053" s="34"/>
      <c r="D1053" s="34"/>
    </row>
    <row r="1054" spans="3:4" ht="12.75">
      <c r="C1054" s="34"/>
      <c r="D1054" s="34"/>
    </row>
    <row r="1055" spans="3:4" ht="12.75">
      <c r="C1055" s="34"/>
      <c r="D1055" s="34"/>
    </row>
    <row r="1056" spans="3:4" ht="12.75">
      <c r="C1056" s="34"/>
      <c r="D1056" s="34"/>
    </row>
    <row r="1057" spans="3:4" ht="12.75">
      <c r="C1057" s="34"/>
      <c r="D1057" s="34"/>
    </row>
    <row r="1058" spans="3:4" ht="12.75">
      <c r="C1058" s="34"/>
      <c r="D1058" s="34"/>
    </row>
    <row r="1059" spans="3:4" ht="12.75">
      <c r="C1059" s="34"/>
      <c r="D1059" s="34"/>
    </row>
    <row r="1060" spans="3:4" ht="12.75">
      <c r="C1060" s="34"/>
      <c r="D1060" s="34"/>
    </row>
    <row r="1061" spans="3:4" ht="12.75">
      <c r="C1061" s="34"/>
      <c r="D1061" s="34"/>
    </row>
    <row r="1062" spans="3:4" ht="12.75">
      <c r="C1062" s="34"/>
      <c r="D1062" s="34"/>
    </row>
    <row r="1063" spans="3:4" ht="12.75">
      <c r="C1063" s="34"/>
      <c r="D1063" s="34"/>
    </row>
    <row r="1064" spans="3:4" ht="12.75">
      <c r="C1064" s="34"/>
      <c r="D1064" s="34"/>
    </row>
    <row r="1065" spans="3:4" ht="12.75">
      <c r="C1065" s="34"/>
      <c r="D1065" s="34"/>
    </row>
    <row r="1066" spans="3:4" ht="12.75">
      <c r="C1066" s="34"/>
      <c r="D1066" s="34"/>
    </row>
    <row r="1067" spans="3:4" ht="12.75">
      <c r="C1067" s="34"/>
      <c r="D1067" s="34"/>
    </row>
    <row r="1068" spans="3:4" ht="12.75">
      <c r="C1068" s="34"/>
      <c r="D1068" s="34"/>
    </row>
    <row r="1069" spans="3:4" ht="12.75">
      <c r="C1069" s="34"/>
      <c r="D1069" s="34"/>
    </row>
    <row r="1070" spans="3:4" ht="12.75">
      <c r="C1070" s="34"/>
      <c r="D1070" s="34"/>
    </row>
    <row r="1071" spans="3:4" ht="12.75">
      <c r="C1071" s="34"/>
      <c r="D1071" s="34"/>
    </row>
    <row r="1072" spans="3:4" ht="12.75">
      <c r="C1072" s="34"/>
      <c r="D1072" s="34"/>
    </row>
    <row r="1073" spans="3:4" ht="12.75">
      <c r="C1073" s="34"/>
      <c r="D1073" s="34"/>
    </row>
    <row r="1074" spans="3:4" ht="12.75">
      <c r="C1074" s="34"/>
      <c r="D1074" s="34"/>
    </row>
    <row r="1075" spans="3:4" ht="12.75">
      <c r="C1075" s="34"/>
      <c r="D1075" s="34"/>
    </row>
    <row r="1076" spans="3:4" ht="12.75">
      <c r="C1076" s="34"/>
      <c r="D1076" s="34"/>
    </row>
    <row r="1077" spans="3:4" ht="12.75">
      <c r="C1077" s="34"/>
      <c r="D1077" s="34"/>
    </row>
    <row r="1078" spans="3:4" ht="12.75">
      <c r="C1078" s="34"/>
      <c r="D1078" s="34"/>
    </row>
    <row r="1079" spans="3:4" ht="12.75">
      <c r="C1079" s="34"/>
      <c r="D1079" s="34"/>
    </row>
    <row r="1080" spans="3:4" ht="12.75">
      <c r="C1080" s="34"/>
      <c r="D1080" s="34"/>
    </row>
    <row r="1081" spans="3:4" ht="12.75">
      <c r="C1081" s="34"/>
      <c r="D1081" s="34"/>
    </row>
    <row r="1082" spans="3:4" ht="12.75">
      <c r="C1082" s="34"/>
      <c r="D1082" s="34"/>
    </row>
    <row r="1083" spans="3:4" ht="12.75">
      <c r="C1083" s="34"/>
      <c r="D1083" s="34"/>
    </row>
    <row r="1084" spans="3:4" ht="12.75">
      <c r="C1084" s="34"/>
      <c r="D1084" s="34"/>
    </row>
    <row r="1085" spans="3:4" ht="12.75">
      <c r="C1085" s="34"/>
      <c r="D1085" s="34"/>
    </row>
    <row r="1086" spans="3:4" ht="12.75">
      <c r="C1086" s="34"/>
      <c r="D1086" s="34"/>
    </row>
    <row r="1087" spans="3:4" ht="12.75">
      <c r="C1087" s="34"/>
      <c r="D1087" s="34"/>
    </row>
    <row r="1088" spans="3:4" ht="12.75">
      <c r="C1088" s="34"/>
      <c r="D1088" s="34"/>
    </row>
    <row r="1089" spans="3:4" ht="12.75">
      <c r="C1089" s="34"/>
      <c r="D1089" s="34"/>
    </row>
    <row r="1090" spans="3:4" ht="12.75">
      <c r="C1090" s="34"/>
      <c r="D1090" s="34"/>
    </row>
    <row r="1091" spans="3:4" ht="12.75">
      <c r="C1091" s="34"/>
      <c r="D1091" s="34"/>
    </row>
    <row r="1092" spans="3:4" ht="12.75">
      <c r="C1092" s="34"/>
      <c r="D1092" s="34"/>
    </row>
    <row r="1093" spans="3:4" ht="12.75">
      <c r="C1093" s="34"/>
      <c r="D1093" s="34"/>
    </row>
    <row r="1094" spans="3:4" ht="12.75">
      <c r="C1094" s="34"/>
      <c r="D1094" s="34"/>
    </row>
    <row r="1095" spans="3:4" ht="12.75">
      <c r="C1095" s="34"/>
      <c r="D1095" s="34"/>
    </row>
    <row r="1096" spans="3:4" ht="12.75">
      <c r="C1096" s="34"/>
      <c r="D1096" s="34"/>
    </row>
    <row r="1097" spans="3:4" ht="12.75">
      <c r="C1097" s="34"/>
      <c r="D1097" s="34"/>
    </row>
    <row r="1098" spans="3:4" ht="12.75">
      <c r="C1098" s="34"/>
      <c r="D1098" s="34"/>
    </row>
    <row r="1099" spans="3:4" ht="12.75">
      <c r="C1099" s="34"/>
      <c r="D1099" s="34"/>
    </row>
    <row r="1100" spans="3:4" ht="12.75">
      <c r="C1100" s="34"/>
      <c r="D1100" s="34"/>
    </row>
    <row r="1101" spans="3:4" ht="12.75">
      <c r="C1101" s="34"/>
      <c r="D1101" s="34"/>
    </row>
    <row r="1102" spans="3:4" ht="12.75">
      <c r="C1102" s="34"/>
      <c r="D1102" s="34"/>
    </row>
    <row r="1103" spans="3:4" ht="12.75">
      <c r="C1103" s="34"/>
      <c r="D1103" s="34"/>
    </row>
    <row r="1104" spans="3:4" ht="12.75">
      <c r="C1104" s="34"/>
      <c r="D1104" s="34"/>
    </row>
    <row r="1105" spans="3:4" ht="12.75">
      <c r="C1105" s="34"/>
      <c r="D1105" s="34"/>
    </row>
    <row r="1106" spans="3:4" ht="12.75">
      <c r="C1106" s="34"/>
      <c r="D1106" s="34"/>
    </row>
    <row r="1107" spans="3:4" ht="12.75">
      <c r="C1107" s="34"/>
      <c r="D1107" s="34"/>
    </row>
    <row r="1108" spans="3:4" ht="12.75">
      <c r="C1108" s="34"/>
      <c r="D1108" s="34"/>
    </row>
    <row r="1109" spans="3:4" ht="12.75">
      <c r="C1109" s="34"/>
      <c r="D1109" s="34"/>
    </row>
    <row r="1110" spans="3:4" ht="12.75">
      <c r="C1110" s="34"/>
      <c r="D1110" s="34"/>
    </row>
    <row r="1111" spans="3:4" ht="12.75">
      <c r="C1111" s="34"/>
      <c r="D1111" s="34"/>
    </row>
    <row r="1112" spans="3:4" ht="12.75">
      <c r="C1112" s="34"/>
      <c r="D1112" s="34"/>
    </row>
    <row r="1113" spans="3:4" ht="12.75">
      <c r="C1113" s="34"/>
      <c r="D1113" s="34"/>
    </row>
    <row r="1114" spans="3:4" ht="12.75">
      <c r="C1114" s="34"/>
      <c r="D1114" s="34"/>
    </row>
    <row r="1115" spans="3:4" ht="12.75">
      <c r="C1115" s="34"/>
      <c r="D1115" s="34"/>
    </row>
    <row r="1116" spans="3:4" ht="12.75">
      <c r="C1116" s="34"/>
      <c r="D1116" s="34"/>
    </row>
    <row r="1117" spans="3:4" ht="12.75">
      <c r="C1117" s="34"/>
      <c r="D1117" s="34"/>
    </row>
    <row r="1118" spans="3:4" ht="12.75">
      <c r="C1118" s="34"/>
      <c r="D1118" s="34"/>
    </row>
    <row r="1119" spans="3:4" ht="12.75">
      <c r="C1119" s="34"/>
      <c r="D1119" s="34"/>
    </row>
    <row r="1120" spans="3:4" ht="12.75">
      <c r="C1120" s="34"/>
      <c r="D1120" s="34"/>
    </row>
    <row r="1121" spans="3:4" ht="12.75">
      <c r="C1121" s="34"/>
      <c r="D1121" s="34"/>
    </row>
    <row r="1122" spans="3:4" ht="12.75">
      <c r="C1122" s="34"/>
      <c r="D1122" s="34"/>
    </row>
    <row r="1123" spans="3:4" ht="12.75">
      <c r="C1123" s="34"/>
      <c r="D1123" s="34"/>
    </row>
    <row r="1124" spans="3:4" ht="12.75">
      <c r="C1124" s="34"/>
      <c r="D1124" s="34"/>
    </row>
    <row r="1125" spans="3:4" ht="12.75">
      <c r="C1125" s="34"/>
      <c r="D1125" s="34"/>
    </row>
    <row r="1126" spans="3:4" ht="12.75">
      <c r="C1126" s="34"/>
      <c r="D1126" s="34"/>
    </row>
    <row r="1127" spans="3:4" ht="12.75">
      <c r="C1127" s="34"/>
      <c r="D1127" s="34"/>
    </row>
    <row r="1128" spans="3:4" ht="12.75">
      <c r="C1128" s="34"/>
      <c r="D1128" s="34"/>
    </row>
    <row r="1129" spans="3:4" ht="12.75">
      <c r="C1129" s="34"/>
      <c r="D1129" s="34"/>
    </row>
    <row r="1130" spans="3:4" ht="12.75">
      <c r="C1130" s="34"/>
      <c r="D1130" s="34"/>
    </row>
    <row r="1131" spans="3:4" ht="12.75">
      <c r="C1131" s="34"/>
      <c r="D1131" s="34"/>
    </row>
    <row r="1132" spans="3:4" ht="12.75">
      <c r="C1132" s="34"/>
      <c r="D1132" s="34"/>
    </row>
    <row r="1133" spans="3:4" ht="12.75">
      <c r="C1133" s="34"/>
      <c r="D1133" s="34"/>
    </row>
    <row r="1134" spans="3:4" ht="12.75">
      <c r="C1134" s="34"/>
      <c r="D1134" s="34"/>
    </row>
    <row r="1135" spans="3:4" ht="12.75">
      <c r="C1135" s="34"/>
      <c r="D1135" s="34"/>
    </row>
    <row r="1136" spans="3:4" ht="12.75">
      <c r="C1136" s="34"/>
      <c r="D1136" s="34"/>
    </row>
    <row r="1137" spans="3:4" ht="12.75">
      <c r="C1137" s="34"/>
      <c r="D1137" s="34"/>
    </row>
    <row r="1138" spans="3:4" ht="12.75">
      <c r="C1138" s="34"/>
      <c r="D1138" s="34"/>
    </row>
    <row r="1139" spans="3:4" ht="12.75">
      <c r="C1139" s="34"/>
      <c r="D1139" s="34"/>
    </row>
    <row r="1140" spans="3:4" ht="12.75">
      <c r="C1140" s="34"/>
      <c r="D1140" s="34"/>
    </row>
    <row r="1141" spans="3:4" ht="12.75">
      <c r="C1141" s="34"/>
      <c r="D1141" s="34"/>
    </row>
    <row r="1142" spans="3:4" ht="12.75">
      <c r="C1142" s="34"/>
      <c r="D1142" s="34"/>
    </row>
    <row r="1143" spans="3:4" ht="12.75">
      <c r="C1143" s="34"/>
      <c r="D1143" s="34"/>
    </row>
    <row r="1144" spans="3:4" ht="12.75">
      <c r="C1144" s="34"/>
      <c r="D1144" s="34"/>
    </row>
    <row r="1145" spans="3:4" ht="12.75">
      <c r="C1145" s="34"/>
      <c r="D1145" s="34"/>
    </row>
    <row r="1146" spans="3:4" ht="12.75">
      <c r="C1146" s="34"/>
      <c r="D1146" s="34"/>
    </row>
    <row r="1147" spans="3:4" ht="12.75">
      <c r="C1147" s="34"/>
      <c r="D1147" s="34"/>
    </row>
    <row r="1148" spans="3:4" ht="12.75">
      <c r="C1148" s="34"/>
      <c r="D1148" s="34"/>
    </row>
    <row r="1149" spans="3:4" ht="12.75">
      <c r="C1149" s="34"/>
      <c r="D1149" s="34"/>
    </row>
    <row r="1150" spans="3:4" ht="12.75">
      <c r="C1150" s="34"/>
      <c r="D1150" s="34"/>
    </row>
    <row r="1151" spans="3:4" ht="12.75">
      <c r="C1151" s="34"/>
      <c r="D1151" s="34"/>
    </row>
    <row r="1152" spans="3:4" ht="12.75">
      <c r="C1152" s="34"/>
      <c r="D1152" s="34"/>
    </row>
    <row r="1153" spans="3:4" ht="12.75">
      <c r="C1153" s="34"/>
      <c r="D1153" s="34"/>
    </row>
    <row r="1154" spans="3:4" ht="12.75">
      <c r="C1154" s="34"/>
      <c r="D1154" s="34"/>
    </row>
    <row r="1155" spans="3:4" ht="12.75">
      <c r="C1155" s="34"/>
      <c r="D1155" s="34"/>
    </row>
    <row r="1156" spans="3:4" ht="12.75">
      <c r="C1156" s="34"/>
      <c r="D1156" s="34"/>
    </row>
    <row r="1157" spans="3:4" ht="12.75">
      <c r="C1157" s="34"/>
      <c r="D1157" s="34"/>
    </row>
    <row r="1158" spans="3:4" ht="12.75">
      <c r="C1158" s="34"/>
      <c r="D1158" s="34"/>
    </row>
    <row r="1159" spans="3:4" ht="12.75">
      <c r="C1159" s="34"/>
      <c r="D1159" s="34"/>
    </row>
    <row r="1160" spans="3:4" ht="12.75">
      <c r="C1160" s="34"/>
      <c r="D1160" s="34"/>
    </row>
    <row r="1161" spans="3:4" ht="12.75">
      <c r="C1161" s="34"/>
      <c r="D1161" s="34"/>
    </row>
    <row r="1162" spans="3:4" ht="12.75">
      <c r="C1162" s="34"/>
      <c r="D1162" s="34"/>
    </row>
    <row r="1163" spans="3:4" ht="12.75">
      <c r="C1163" s="34"/>
      <c r="D1163" s="34"/>
    </row>
    <row r="1164" spans="3:4" ht="12.75">
      <c r="C1164" s="34"/>
      <c r="D1164" s="34"/>
    </row>
    <row r="1165" spans="3:4" ht="12.75">
      <c r="C1165" s="34"/>
      <c r="D1165" s="34"/>
    </row>
    <row r="1166" spans="3:4" ht="12.75">
      <c r="C1166" s="34"/>
      <c r="D1166" s="34"/>
    </row>
    <row r="1167" spans="3:4" ht="12.75">
      <c r="C1167" s="34"/>
      <c r="D1167" s="34"/>
    </row>
    <row r="1168" spans="3:4" ht="12.75">
      <c r="C1168" s="34"/>
      <c r="D1168" s="34"/>
    </row>
    <row r="1169" spans="3:4" ht="12.75">
      <c r="C1169" s="34"/>
      <c r="D1169" s="34"/>
    </row>
    <row r="1170" spans="3:4" ht="12.75">
      <c r="C1170" s="34"/>
      <c r="D1170" s="34"/>
    </row>
    <row r="1171" spans="3:4" ht="12.75">
      <c r="C1171" s="34"/>
      <c r="D1171" s="34"/>
    </row>
    <row r="1172" spans="3:4" ht="12.75">
      <c r="C1172" s="34"/>
      <c r="D1172" s="34"/>
    </row>
    <row r="1173" spans="3:4" ht="12.75">
      <c r="C1173" s="34"/>
      <c r="D1173" s="34"/>
    </row>
    <row r="1174" spans="3:4" ht="12.75">
      <c r="C1174" s="34"/>
      <c r="D1174" s="34"/>
    </row>
    <row r="1175" spans="3:4" ht="12.75">
      <c r="C1175" s="34"/>
      <c r="D1175" s="34"/>
    </row>
    <row r="1176" spans="3:4" ht="12.75">
      <c r="C1176" s="34"/>
      <c r="D1176" s="34"/>
    </row>
    <row r="1177" spans="3:4" ht="12.75">
      <c r="C1177" s="34"/>
      <c r="D1177" s="34"/>
    </row>
    <row r="1178" spans="3:4" ht="12.75">
      <c r="C1178" s="34"/>
      <c r="D1178" s="34"/>
    </row>
    <row r="1179" spans="3:4" ht="12.75">
      <c r="C1179" s="34"/>
      <c r="D1179" s="34"/>
    </row>
    <row r="1180" spans="3:4" ht="12.75">
      <c r="C1180" s="34"/>
      <c r="D1180" s="34"/>
    </row>
    <row r="1181" spans="3:4" ht="12.75">
      <c r="C1181" s="34"/>
      <c r="D1181" s="34"/>
    </row>
    <row r="1182" spans="3:4" ht="12.75">
      <c r="C1182" s="34"/>
      <c r="D1182" s="34"/>
    </row>
    <row r="1183" spans="3:4" ht="12.75">
      <c r="C1183" s="34"/>
      <c r="D1183" s="34"/>
    </row>
    <row r="1184" spans="3:4" ht="12.75">
      <c r="C1184" s="34"/>
      <c r="D1184" s="34"/>
    </row>
    <row r="1185" spans="3:4" ht="12.75">
      <c r="C1185" s="34"/>
      <c r="D1185" s="34"/>
    </row>
    <row r="1186" spans="3:4" ht="12.75">
      <c r="C1186" s="34"/>
      <c r="D1186" s="34"/>
    </row>
    <row r="1187" spans="3:4" ht="12.75">
      <c r="C1187" s="34"/>
      <c r="D1187" s="34"/>
    </row>
    <row r="1188" spans="3:4" ht="12.75">
      <c r="C1188" s="34"/>
      <c r="D1188" s="34"/>
    </row>
    <row r="1189" spans="3:4" ht="12.75">
      <c r="C1189" s="34"/>
      <c r="D1189" s="34"/>
    </row>
    <row r="1190" spans="3:4" ht="12.75">
      <c r="C1190" s="34"/>
      <c r="D1190" s="34"/>
    </row>
    <row r="1191" spans="3:4" ht="12.75">
      <c r="C1191" s="34"/>
      <c r="D1191" s="34"/>
    </row>
    <row r="1192" spans="3:4" ht="12.75">
      <c r="C1192" s="34"/>
      <c r="D1192" s="34"/>
    </row>
    <row r="1193" spans="3:4" ht="12.75">
      <c r="C1193" s="34"/>
      <c r="D1193" s="34"/>
    </row>
    <row r="1194" spans="3:4" ht="12.75">
      <c r="C1194" s="34"/>
      <c r="D1194" s="34"/>
    </row>
    <row r="1195" spans="3:4" ht="12.75">
      <c r="C1195" s="34"/>
      <c r="D1195" s="34"/>
    </row>
    <row r="1196" spans="3:4" ht="12.75">
      <c r="C1196" s="34"/>
      <c r="D1196" s="34"/>
    </row>
    <row r="1197" spans="3:4" ht="12.75">
      <c r="C1197" s="34"/>
      <c r="D1197" s="34"/>
    </row>
    <row r="1198" spans="3:4" ht="12.75">
      <c r="C1198" s="34"/>
      <c r="D1198" s="34"/>
    </row>
    <row r="1199" spans="3:4" ht="12.75">
      <c r="C1199" s="34"/>
      <c r="D1199" s="34"/>
    </row>
    <row r="1200" spans="3:4" ht="12.75">
      <c r="C1200" s="34"/>
      <c r="D1200" s="34"/>
    </row>
    <row r="1201" spans="3:4" ht="12.75">
      <c r="C1201" s="34"/>
      <c r="D1201" s="34"/>
    </row>
    <row r="1202" spans="3:4" ht="12.75">
      <c r="C1202" s="34"/>
      <c r="D1202" s="34"/>
    </row>
    <row r="1203" spans="3:4" ht="12.75">
      <c r="C1203" s="34"/>
      <c r="D1203" s="34"/>
    </row>
    <row r="1204" spans="3:4" ht="12.75">
      <c r="C1204" s="34"/>
      <c r="D1204" s="34"/>
    </row>
    <row r="1205" spans="3:4" ht="12.75">
      <c r="C1205" s="34"/>
      <c r="D1205" s="34"/>
    </row>
    <row r="1206" spans="3:4" ht="12.75">
      <c r="C1206" s="34"/>
      <c r="D1206" s="34"/>
    </row>
    <row r="1207" spans="3:4" ht="12.75">
      <c r="C1207" s="34"/>
      <c r="D1207" s="34"/>
    </row>
    <row r="1208" spans="3:4" ht="12.75">
      <c r="C1208" s="34"/>
      <c r="D1208" s="34"/>
    </row>
    <row r="1209" spans="3:4" ht="12.75">
      <c r="C1209" s="34"/>
      <c r="D1209" s="34"/>
    </row>
    <row r="1210" spans="3:4" ht="12.75">
      <c r="C1210" s="34"/>
      <c r="D1210" s="34"/>
    </row>
    <row r="1211" spans="3:4" ht="12.75">
      <c r="C1211" s="34"/>
      <c r="D1211" s="34"/>
    </row>
    <row r="1212" spans="3:4" ht="12.75">
      <c r="C1212" s="34"/>
      <c r="D1212" s="34"/>
    </row>
    <row r="1213" spans="3:4" ht="12.75">
      <c r="C1213" s="34"/>
      <c r="D1213" s="34"/>
    </row>
    <row r="1214" spans="3:4" ht="12.75">
      <c r="C1214" s="34"/>
      <c r="D1214" s="34"/>
    </row>
    <row r="1215" spans="3:4" ht="12.75">
      <c r="C1215" s="34"/>
      <c r="D1215" s="34"/>
    </row>
    <row r="1216" spans="3:4" ht="12.75">
      <c r="C1216" s="34"/>
      <c r="D1216" s="34"/>
    </row>
    <row r="1217" spans="3:4" ht="12.75">
      <c r="C1217" s="34"/>
      <c r="D1217" s="34"/>
    </row>
    <row r="1218" spans="3:4" ht="12.75">
      <c r="C1218" s="34"/>
      <c r="D1218" s="34"/>
    </row>
    <row r="1219" spans="3:4" ht="12.75">
      <c r="C1219" s="34"/>
      <c r="D1219" s="34"/>
    </row>
    <row r="1220" spans="3:4" ht="12.75">
      <c r="C1220" s="34"/>
      <c r="D1220" s="34"/>
    </row>
    <row r="1221" spans="3:4" ht="12.75">
      <c r="C1221" s="34"/>
      <c r="D1221" s="34"/>
    </row>
    <row r="1222" spans="3:4" ht="12.75">
      <c r="C1222" s="34"/>
      <c r="D1222" s="34"/>
    </row>
    <row r="1223" spans="3:4" ht="12.75">
      <c r="C1223" s="34"/>
      <c r="D1223" s="34"/>
    </row>
    <row r="1224" spans="3:4" ht="12.75">
      <c r="C1224" s="34"/>
      <c r="D1224" s="34"/>
    </row>
    <row r="1225" spans="3:4" ht="12.75">
      <c r="C1225" s="34"/>
      <c r="D1225" s="34"/>
    </row>
    <row r="1226" spans="3:4" ht="12.75">
      <c r="C1226" s="34"/>
      <c r="D1226" s="34"/>
    </row>
    <row r="1227" spans="3:4" ht="12.75">
      <c r="C1227" s="34"/>
      <c r="D1227" s="34"/>
    </row>
    <row r="1228" spans="3:4" ht="12.75">
      <c r="C1228" s="34"/>
      <c r="D1228" s="34"/>
    </row>
    <row r="1229" spans="3:4" ht="12.75">
      <c r="C1229" s="34"/>
      <c r="D1229" s="34"/>
    </row>
    <row r="1230" spans="3:4" ht="12.75">
      <c r="C1230" s="34"/>
      <c r="D1230" s="34"/>
    </row>
    <row r="1231" spans="3:4" ht="12.75">
      <c r="C1231" s="34"/>
      <c r="D1231" s="34"/>
    </row>
    <row r="1232" spans="3:4" ht="12.75">
      <c r="C1232" s="34"/>
      <c r="D1232" s="34"/>
    </row>
    <row r="1233" spans="3:4" ht="12.75">
      <c r="C1233" s="34"/>
      <c r="D1233" s="34"/>
    </row>
    <row r="1234" spans="3:4" ht="12.75">
      <c r="C1234" s="34"/>
      <c r="D1234" s="34"/>
    </row>
    <row r="1235" spans="3:4" ht="12.75">
      <c r="C1235" s="34"/>
      <c r="D1235" s="34"/>
    </row>
    <row r="1236" spans="3:4" ht="12.75">
      <c r="C1236" s="34"/>
      <c r="D1236" s="34"/>
    </row>
    <row r="1237" spans="3:4" ht="12.75">
      <c r="C1237" s="34"/>
      <c r="D1237" s="34"/>
    </row>
    <row r="1238" spans="3:4" ht="12.75">
      <c r="C1238" s="34"/>
      <c r="D1238" s="34"/>
    </row>
    <row r="1239" spans="3:4" ht="12.75">
      <c r="C1239" s="34"/>
      <c r="D1239" s="34"/>
    </row>
    <row r="1240" spans="3:4" ht="12.75">
      <c r="C1240" s="34"/>
      <c r="D1240" s="34"/>
    </row>
    <row r="1241" spans="3:4" ht="12.75">
      <c r="C1241" s="34"/>
      <c r="D1241" s="34"/>
    </row>
    <row r="1242" spans="3:4" ht="12.75">
      <c r="C1242" s="34"/>
      <c r="D1242" s="34"/>
    </row>
    <row r="1243" spans="3:4" ht="12.75">
      <c r="C1243" s="34"/>
      <c r="D1243" s="34"/>
    </row>
    <row r="1244" spans="3:4" ht="12.75">
      <c r="C1244" s="34"/>
      <c r="D1244" s="34"/>
    </row>
    <row r="1245" spans="3:4" ht="12.75">
      <c r="C1245" s="34"/>
      <c r="D1245" s="34"/>
    </row>
    <row r="1246" spans="3:4" ht="12.75">
      <c r="C1246" s="34"/>
      <c r="D1246" s="34"/>
    </row>
    <row r="1247" spans="3:4" ht="12.75">
      <c r="C1247" s="34"/>
      <c r="D1247" s="34"/>
    </row>
    <row r="1248" spans="3:4" ht="12.75">
      <c r="C1248" s="34"/>
      <c r="D1248" s="34"/>
    </row>
    <row r="1249" spans="3:4" ht="12.75">
      <c r="C1249" s="34"/>
      <c r="D1249" s="34"/>
    </row>
    <row r="1250" spans="3:4" ht="12.75">
      <c r="C1250" s="34"/>
      <c r="D1250" s="34"/>
    </row>
    <row r="1251" spans="3:4" ht="12.75">
      <c r="C1251" s="34"/>
      <c r="D1251" s="34"/>
    </row>
    <row r="1252" spans="3:4" ht="12.75">
      <c r="C1252" s="34"/>
      <c r="D1252" s="34"/>
    </row>
    <row r="1253" spans="3:4" ht="12.75">
      <c r="C1253" s="34"/>
      <c r="D1253" s="34"/>
    </row>
    <row r="1254" spans="3:4" ht="12.75">
      <c r="C1254" s="34"/>
      <c r="D1254" s="34"/>
    </row>
    <row r="1255" spans="3:4" ht="12.75">
      <c r="C1255" s="34"/>
      <c r="D1255" s="34"/>
    </row>
    <row r="1256" spans="3:4" ht="12.75">
      <c r="C1256" s="34"/>
      <c r="D1256" s="34"/>
    </row>
    <row r="1257" spans="3:4" ht="12.75">
      <c r="C1257" s="34"/>
      <c r="D1257" s="34"/>
    </row>
    <row r="1258" spans="3:4" ht="12.75">
      <c r="C1258" s="34"/>
      <c r="D1258" s="34"/>
    </row>
    <row r="1259" spans="3:4" ht="12.75">
      <c r="C1259" s="34"/>
      <c r="D1259" s="34"/>
    </row>
    <row r="1260" spans="3:4" ht="12.75">
      <c r="C1260" s="34"/>
      <c r="D1260" s="34"/>
    </row>
    <row r="1261" spans="3:4" ht="12.75">
      <c r="C1261" s="34"/>
      <c r="D1261" s="34"/>
    </row>
    <row r="1262" spans="3:4" ht="12.75">
      <c r="C1262" s="34"/>
      <c r="D1262" s="34"/>
    </row>
    <row r="1263" spans="3:4" ht="12.75">
      <c r="C1263" s="34"/>
      <c r="D1263" s="34"/>
    </row>
    <row r="1264" spans="3:4" ht="12.75">
      <c r="C1264" s="34"/>
      <c r="D1264" s="34"/>
    </row>
    <row r="1265" spans="3:4" ht="12.75">
      <c r="C1265" s="34"/>
      <c r="D1265" s="34"/>
    </row>
    <row r="1266" spans="3:4" ht="12.75">
      <c r="C1266" s="34"/>
      <c r="D1266" s="34"/>
    </row>
    <row r="1267" spans="3:4" ht="12.75">
      <c r="C1267" s="34"/>
      <c r="D1267" s="34"/>
    </row>
    <row r="1268" spans="3:4" ht="12.75">
      <c r="C1268" s="34"/>
      <c r="D1268" s="34"/>
    </row>
    <row r="1269" spans="3:4" ht="12.75">
      <c r="C1269" s="34"/>
      <c r="D1269" s="34"/>
    </row>
    <row r="1270" spans="3:4" ht="12.75">
      <c r="C1270" s="34"/>
      <c r="D1270" s="34"/>
    </row>
    <row r="1271" spans="3:4" ht="12.75">
      <c r="C1271" s="34"/>
      <c r="D1271" s="34"/>
    </row>
    <row r="1272" spans="3:4" ht="12.75">
      <c r="C1272" s="34"/>
      <c r="D1272" s="34"/>
    </row>
    <row r="1273" spans="3:4" ht="12.75">
      <c r="C1273" s="34"/>
      <c r="D1273" s="34"/>
    </row>
    <row r="1274" spans="3:4" ht="12.75">
      <c r="C1274" s="34"/>
      <c r="D1274" s="34"/>
    </row>
    <row r="1275" spans="3:4" ht="12.75">
      <c r="C1275" s="34"/>
      <c r="D1275" s="34"/>
    </row>
    <row r="1276" spans="3:4" ht="12.75">
      <c r="C1276" s="34"/>
      <c r="D1276" s="34"/>
    </row>
    <row r="1277" spans="3:4" ht="12.75">
      <c r="C1277" s="34"/>
      <c r="D1277" s="34"/>
    </row>
    <row r="1278" spans="3:4" ht="12.75">
      <c r="C1278" s="34"/>
      <c r="D1278" s="34"/>
    </row>
    <row r="1279" spans="3:4" ht="12.75">
      <c r="C1279" s="34"/>
      <c r="D1279" s="34"/>
    </row>
    <row r="1280" spans="3:4" ht="12.75">
      <c r="C1280" s="34"/>
      <c r="D1280" s="34"/>
    </row>
    <row r="1281" spans="3:4" ht="12.75">
      <c r="C1281" s="34"/>
      <c r="D1281" s="34"/>
    </row>
    <row r="1282" spans="3:4" ht="12.75">
      <c r="C1282" s="34"/>
      <c r="D1282" s="34"/>
    </row>
    <row r="1283" spans="3:4" ht="12.75">
      <c r="C1283" s="34"/>
      <c r="D1283" s="34"/>
    </row>
    <row r="1284" spans="3:4" ht="12.75">
      <c r="C1284" s="34"/>
      <c r="D1284" s="34"/>
    </row>
    <row r="1285" spans="3:4" ht="12.75">
      <c r="C1285" s="34"/>
      <c r="D1285" s="34"/>
    </row>
    <row r="1286" spans="3:4" ht="12.75">
      <c r="C1286" s="34"/>
      <c r="D1286" s="34"/>
    </row>
    <row r="1287" spans="3:4" ht="12.75">
      <c r="C1287" s="34"/>
      <c r="D1287" s="34"/>
    </row>
    <row r="1288" spans="3:4" ht="12.75">
      <c r="C1288" s="34"/>
      <c r="D1288" s="34"/>
    </row>
    <row r="1289" spans="3:4" ht="12.75">
      <c r="C1289" s="34"/>
      <c r="D1289" s="34"/>
    </row>
    <row r="1290" spans="3:4" ht="12.75">
      <c r="C1290" s="34"/>
      <c r="D1290" s="34"/>
    </row>
    <row r="1291" spans="3:4" ht="12.75">
      <c r="C1291" s="34"/>
      <c r="D1291" s="34"/>
    </row>
    <row r="1292" spans="3:4" ht="12.75">
      <c r="C1292" s="34"/>
      <c r="D1292" s="34"/>
    </row>
    <row r="1293" spans="3:4" ht="12.75">
      <c r="C1293" s="34"/>
      <c r="D1293" s="34"/>
    </row>
    <row r="1294" spans="3:4" ht="12.75">
      <c r="C1294" s="34"/>
      <c r="D1294" s="34"/>
    </row>
    <row r="1295" spans="3:4" ht="12.75">
      <c r="C1295" s="34"/>
      <c r="D1295" s="34"/>
    </row>
    <row r="1296" spans="3:4" ht="12.75">
      <c r="C1296" s="34"/>
      <c r="D1296" s="34"/>
    </row>
    <row r="1297" spans="3:4" ht="12.75">
      <c r="C1297" s="34"/>
      <c r="D1297" s="34"/>
    </row>
    <row r="1298" spans="3:4" ht="12.75">
      <c r="C1298" s="34"/>
      <c r="D1298" s="34"/>
    </row>
    <row r="1299" spans="3:4" ht="12.75">
      <c r="C1299" s="34"/>
      <c r="D1299" s="34"/>
    </row>
    <row r="1300" spans="3:4" ht="12.75">
      <c r="C1300" s="34"/>
      <c r="D1300" s="34"/>
    </row>
    <row r="1301" spans="3:4" ht="12.75">
      <c r="C1301" s="34"/>
      <c r="D1301" s="34"/>
    </row>
    <row r="1302" spans="3:4" ht="12.75">
      <c r="C1302" s="34"/>
      <c r="D1302" s="34"/>
    </row>
    <row r="1303" spans="3:4" ht="12.75">
      <c r="C1303" s="34"/>
      <c r="D1303" s="34"/>
    </row>
    <row r="1304" spans="3:4" ht="12.75">
      <c r="C1304" s="34"/>
      <c r="D1304" s="34"/>
    </row>
    <row r="1305" spans="3:4" ht="12.75">
      <c r="C1305" s="34"/>
      <c r="D1305" s="34"/>
    </row>
    <row r="1306" spans="3:4" ht="12.75">
      <c r="C1306" s="34"/>
      <c r="D1306" s="34"/>
    </row>
    <row r="1307" spans="3:4" ht="12.75">
      <c r="C1307" s="34"/>
      <c r="D1307" s="34"/>
    </row>
    <row r="1308" spans="3:4" ht="12.75">
      <c r="C1308" s="34"/>
      <c r="D1308" s="34"/>
    </row>
    <row r="1309" spans="3:4" ht="12.75">
      <c r="C1309" s="34"/>
      <c r="D1309" s="34"/>
    </row>
    <row r="1310" spans="3:4" ht="12.75">
      <c r="C1310" s="34"/>
      <c r="D1310" s="34"/>
    </row>
    <row r="1311" spans="3:4" ht="12.75">
      <c r="C1311" s="34"/>
      <c r="D1311" s="34"/>
    </row>
    <row r="1312" spans="3:4" ht="12.75">
      <c r="C1312" s="34"/>
      <c r="D1312" s="34"/>
    </row>
    <row r="1313" spans="3:4" ht="12.75">
      <c r="C1313" s="34"/>
      <c r="D1313" s="34"/>
    </row>
    <row r="1314" spans="3:4" ht="12.75">
      <c r="C1314" s="34"/>
      <c r="D1314" s="34"/>
    </row>
    <row r="1315" spans="3:4" ht="12.75">
      <c r="C1315" s="34"/>
      <c r="D1315" s="34"/>
    </row>
    <row r="1316" spans="3:4" ht="12.75">
      <c r="C1316" s="34"/>
      <c r="D1316" s="34"/>
    </row>
    <row r="1317" spans="3:4" ht="12.75">
      <c r="C1317" s="34"/>
      <c r="D1317" s="34"/>
    </row>
    <row r="1318" spans="3:4" ht="12.75">
      <c r="C1318" s="34"/>
      <c r="D1318" s="34"/>
    </row>
    <row r="1319" spans="3:4" ht="12.75">
      <c r="C1319" s="34"/>
      <c r="D1319" s="34"/>
    </row>
    <row r="1320" spans="3:4" ht="12.75">
      <c r="C1320" s="34"/>
      <c r="D1320" s="34"/>
    </row>
    <row r="1321" spans="3:4" ht="12.75">
      <c r="C1321" s="34"/>
      <c r="D1321" s="34"/>
    </row>
    <row r="1322" spans="3:4" ht="12.75">
      <c r="C1322" s="34"/>
      <c r="D1322" s="34"/>
    </row>
    <row r="1323" spans="3:4" ht="12.75">
      <c r="C1323" s="34"/>
      <c r="D1323" s="34"/>
    </row>
    <row r="1324" spans="3:4" ht="12.75">
      <c r="C1324" s="34"/>
      <c r="D1324" s="34"/>
    </row>
    <row r="1325" spans="3:4" ht="12.75">
      <c r="C1325" s="34"/>
      <c r="D1325" s="34"/>
    </row>
    <row r="1326" spans="3:4" ht="12.75">
      <c r="C1326" s="34"/>
      <c r="D1326" s="34"/>
    </row>
    <row r="1327" spans="3:4" ht="12.75">
      <c r="C1327" s="34"/>
      <c r="D1327" s="34"/>
    </row>
    <row r="1328" spans="3:4" ht="12.75">
      <c r="C1328" s="34"/>
      <c r="D1328" s="34"/>
    </row>
    <row r="1329" spans="3:4" ht="12.75">
      <c r="C1329" s="34"/>
      <c r="D1329" s="34"/>
    </row>
    <row r="1330" spans="3:4" ht="12.75">
      <c r="C1330" s="34"/>
      <c r="D1330" s="34"/>
    </row>
    <row r="1331" spans="3:4" ht="12.75">
      <c r="C1331" s="34"/>
      <c r="D1331" s="34"/>
    </row>
    <row r="1332" spans="3:4" ht="12.75">
      <c r="C1332" s="34"/>
      <c r="D1332" s="34"/>
    </row>
    <row r="1333" spans="3:4" ht="12.75">
      <c r="C1333" s="34"/>
      <c r="D1333" s="34"/>
    </row>
    <row r="1334" spans="3:4" ht="12.75">
      <c r="C1334" s="34"/>
      <c r="D1334" s="34"/>
    </row>
    <row r="1335" spans="3:4" ht="12.75">
      <c r="C1335" s="34"/>
      <c r="D1335" s="34"/>
    </row>
    <row r="1336" spans="3:4" ht="12.75">
      <c r="C1336" s="34"/>
      <c r="D1336" s="34"/>
    </row>
    <row r="1337" spans="3:4" ht="12.75">
      <c r="C1337" s="34"/>
      <c r="D1337" s="34"/>
    </row>
    <row r="1338" spans="3:4" ht="12.75">
      <c r="C1338" s="34"/>
      <c r="D1338" s="34"/>
    </row>
    <row r="1339" spans="3:4" ht="12.75">
      <c r="C1339" s="34"/>
      <c r="D1339" s="34"/>
    </row>
    <row r="1340" spans="3:4" ht="12.75">
      <c r="C1340" s="34"/>
      <c r="D1340" s="34"/>
    </row>
    <row r="1341" spans="3:4" ht="12.75">
      <c r="C1341" s="34"/>
      <c r="D1341" s="34"/>
    </row>
    <row r="1342" spans="3:4" ht="12.75">
      <c r="C1342" s="34"/>
      <c r="D1342" s="34"/>
    </row>
    <row r="1343" spans="3:4" ht="12.75">
      <c r="C1343" s="34"/>
      <c r="D1343" s="34"/>
    </row>
    <row r="1344" spans="3:4" ht="12.75">
      <c r="C1344" s="34"/>
      <c r="D1344" s="34"/>
    </row>
    <row r="1345" spans="3:4" ht="12.75">
      <c r="C1345" s="34"/>
      <c r="D1345" s="34"/>
    </row>
    <row r="1346" spans="3:4" ht="12.75">
      <c r="C1346" s="34"/>
      <c r="D1346" s="34"/>
    </row>
    <row r="1347" spans="3:4" ht="12.75">
      <c r="C1347" s="34"/>
      <c r="D1347" s="34"/>
    </row>
    <row r="1348" spans="3:4" ht="12.75">
      <c r="C1348" s="34"/>
      <c r="D1348" s="34"/>
    </row>
    <row r="1349" spans="3:4" ht="12.75">
      <c r="C1349" s="34"/>
      <c r="D1349" s="34"/>
    </row>
    <row r="1350" spans="3:4" ht="12.75">
      <c r="C1350" s="34"/>
      <c r="D1350" s="34"/>
    </row>
    <row r="1351" spans="3:4" ht="12.75">
      <c r="C1351" s="34"/>
      <c r="D1351" s="34"/>
    </row>
    <row r="1352" spans="3:4" ht="12.75">
      <c r="C1352" s="34"/>
      <c r="D1352" s="34"/>
    </row>
    <row r="1353" spans="3:4" ht="12.75">
      <c r="C1353" s="34"/>
      <c r="D1353" s="34"/>
    </row>
    <row r="1354" spans="3:4" ht="12.75">
      <c r="C1354" s="34"/>
      <c r="D1354" s="34"/>
    </row>
    <row r="1355" spans="3:4" ht="12.75">
      <c r="C1355" s="34"/>
      <c r="D1355" s="34"/>
    </row>
    <row r="1356" spans="3:4" ht="12.75">
      <c r="C1356" s="34"/>
      <c r="D1356" s="34"/>
    </row>
    <row r="1357" spans="3:4" ht="12.75">
      <c r="C1357" s="34"/>
      <c r="D1357" s="34"/>
    </row>
    <row r="1358" spans="3:4" ht="12.75">
      <c r="C1358" s="34"/>
      <c r="D1358" s="34"/>
    </row>
    <row r="1359" spans="3:4" ht="12.75">
      <c r="C1359" s="34"/>
      <c r="D1359" s="34"/>
    </row>
    <row r="1360" spans="3:4" ht="12.75">
      <c r="C1360" s="34"/>
      <c r="D1360" s="34"/>
    </row>
    <row r="1361" spans="3:4" ht="12.75">
      <c r="C1361" s="34"/>
      <c r="D1361" s="34"/>
    </row>
    <row r="1362" spans="3:4" ht="12.75">
      <c r="C1362" s="34"/>
      <c r="D1362" s="34"/>
    </row>
    <row r="1363" spans="3:4" ht="12.75">
      <c r="C1363" s="34"/>
      <c r="D1363" s="34"/>
    </row>
    <row r="1364" spans="3:4" ht="12.75">
      <c r="C1364" s="34"/>
      <c r="D1364" s="34"/>
    </row>
    <row r="1365" spans="3:4" ht="12.75">
      <c r="C1365" s="34"/>
      <c r="D1365" s="34"/>
    </row>
    <row r="1366" spans="3:4" ht="12.75">
      <c r="C1366" s="34"/>
      <c r="D1366" s="34"/>
    </row>
    <row r="1367" spans="3:4" ht="12.75">
      <c r="C1367" s="34"/>
      <c r="D1367" s="34"/>
    </row>
    <row r="1368" spans="3:4" ht="12.75">
      <c r="C1368" s="34"/>
      <c r="D1368" s="34"/>
    </row>
    <row r="1369" spans="3:4" ht="12.75">
      <c r="C1369" s="34"/>
      <c r="D1369" s="34"/>
    </row>
    <row r="1370" spans="3:4" ht="12.75">
      <c r="C1370" s="34"/>
      <c r="D1370" s="34"/>
    </row>
    <row r="1371" spans="3:4" ht="12.75">
      <c r="C1371" s="34"/>
      <c r="D1371" s="34"/>
    </row>
    <row r="1372" spans="3:4" ht="12.75">
      <c r="C1372" s="34"/>
      <c r="D1372" s="34"/>
    </row>
    <row r="1373" spans="3:4" ht="12.75">
      <c r="C1373" s="34"/>
      <c r="D1373" s="34"/>
    </row>
    <row r="1374" spans="3:4" ht="12.75">
      <c r="C1374" s="34"/>
      <c r="D1374" s="34"/>
    </row>
    <row r="1375" spans="3:4" ht="12.75">
      <c r="C1375" s="34"/>
      <c r="D1375" s="34"/>
    </row>
    <row r="1376" spans="3:4" ht="12.75">
      <c r="C1376" s="34"/>
      <c r="D1376" s="34"/>
    </row>
    <row r="1377" spans="3:4" ht="12.75">
      <c r="C1377" s="34"/>
      <c r="D1377" s="34"/>
    </row>
    <row r="1378" spans="3:4" ht="12.75">
      <c r="C1378" s="34"/>
      <c r="D1378" s="34"/>
    </row>
    <row r="1379" spans="3:4" ht="12.75">
      <c r="C1379" s="34"/>
      <c r="D1379" s="34"/>
    </row>
    <row r="1380" spans="3:4" ht="12.75">
      <c r="C1380" s="34"/>
      <c r="D1380" s="34"/>
    </row>
    <row r="1381" spans="3:4" ht="12.75">
      <c r="C1381" s="34"/>
      <c r="D1381" s="34"/>
    </row>
    <row r="1382" spans="3:4" ht="12.75">
      <c r="C1382" s="34"/>
      <c r="D1382" s="34"/>
    </row>
    <row r="1383" spans="3:4" ht="12.75">
      <c r="C1383" s="34"/>
      <c r="D1383" s="34"/>
    </row>
    <row r="1384" spans="3:4" ht="12.75">
      <c r="C1384" s="34"/>
      <c r="D1384" s="34"/>
    </row>
    <row r="1385" spans="3:4" ht="12.75">
      <c r="C1385" s="34"/>
      <c r="D1385" s="34"/>
    </row>
    <row r="1386" spans="3:4" ht="12.75">
      <c r="C1386" s="34"/>
      <c r="D1386" s="34"/>
    </row>
    <row r="1387" spans="3:4" ht="12.75">
      <c r="C1387" s="34"/>
      <c r="D1387" s="34"/>
    </row>
    <row r="1388" spans="3:4" ht="12.75">
      <c r="C1388" s="34"/>
      <c r="D1388" s="34"/>
    </row>
    <row r="1389" spans="3:4" ht="12.75">
      <c r="C1389" s="34"/>
      <c r="D1389" s="34"/>
    </row>
    <row r="1390" spans="3:4" ht="12.75">
      <c r="C1390" s="34"/>
      <c r="D1390" s="34"/>
    </row>
    <row r="1391" spans="3:4" ht="12.75">
      <c r="C1391" s="34"/>
      <c r="D1391" s="34"/>
    </row>
    <row r="1392" spans="3:4" ht="12.75">
      <c r="C1392" s="34"/>
      <c r="D1392" s="34"/>
    </row>
    <row r="1393" spans="3:4" ht="12.75">
      <c r="C1393" s="34"/>
      <c r="D1393" s="34"/>
    </row>
    <row r="1394" spans="3:4" ht="12.75">
      <c r="C1394" s="34"/>
      <c r="D1394" s="34"/>
    </row>
    <row r="1395" spans="3:4" ht="12.75">
      <c r="C1395" s="34"/>
      <c r="D1395" s="34"/>
    </row>
    <row r="1396" spans="3:4" ht="12.75">
      <c r="C1396" s="34"/>
      <c r="D1396" s="34"/>
    </row>
    <row r="1397" spans="3:4" ht="12.75">
      <c r="C1397" s="34"/>
      <c r="D1397" s="34"/>
    </row>
    <row r="1398" spans="3:4" ht="12.75">
      <c r="C1398" s="34"/>
      <c r="D1398" s="34"/>
    </row>
    <row r="1399" spans="3:4" ht="12.75">
      <c r="C1399" s="34"/>
      <c r="D1399" s="34"/>
    </row>
    <row r="1400" spans="3:4" ht="12.75">
      <c r="C1400" s="34"/>
      <c r="D1400" s="34"/>
    </row>
    <row r="1401" spans="3:4" ht="12.75">
      <c r="C1401" s="34"/>
      <c r="D1401" s="34"/>
    </row>
    <row r="1402" spans="3:4" ht="12.75">
      <c r="C1402" s="34"/>
      <c r="D1402" s="34"/>
    </row>
    <row r="1403" spans="3:4" ht="12.75">
      <c r="C1403" s="34"/>
      <c r="D1403" s="34"/>
    </row>
    <row r="1404" spans="3:4" ht="12.75">
      <c r="C1404" s="34"/>
      <c r="D1404" s="34"/>
    </row>
    <row r="1405" spans="3:4" ht="12.75">
      <c r="C1405" s="34"/>
      <c r="D1405" s="34"/>
    </row>
    <row r="1406" spans="3:4" ht="12.75">
      <c r="C1406" s="34"/>
      <c r="D1406" s="34"/>
    </row>
    <row r="1407" spans="3:4" ht="12.75">
      <c r="C1407" s="34"/>
      <c r="D1407" s="34"/>
    </row>
    <row r="1408" spans="3:4" ht="12.75">
      <c r="C1408" s="34"/>
      <c r="D1408" s="34"/>
    </row>
    <row r="1409" spans="3:4" ht="12.75">
      <c r="C1409" s="34"/>
      <c r="D1409" s="34"/>
    </row>
    <row r="1410" spans="3:4" ht="12.75">
      <c r="C1410" s="34"/>
      <c r="D1410" s="34"/>
    </row>
    <row r="1411" spans="3:4" ht="12.75">
      <c r="C1411" s="34"/>
      <c r="D1411" s="34"/>
    </row>
    <row r="1412" spans="3:4" ht="12.75">
      <c r="C1412" s="34"/>
      <c r="D1412" s="34"/>
    </row>
    <row r="1413" spans="3:4" ht="12.75">
      <c r="C1413" s="34"/>
      <c r="D1413" s="34"/>
    </row>
    <row r="1414" spans="3:4" ht="12.75">
      <c r="C1414" s="34"/>
      <c r="D1414" s="34"/>
    </row>
    <row r="1415" spans="3:4" ht="12.75">
      <c r="C1415" s="34"/>
      <c r="D1415" s="34"/>
    </row>
    <row r="1416" spans="3:4" ht="12.75">
      <c r="C1416" s="34"/>
      <c r="D1416" s="34"/>
    </row>
    <row r="1417" spans="3:4" ht="12.75">
      <c r="C1417" s="34"/>
      <c r="D1417" s="34"/>
    </row>
    <row r="1418" spans="3:4" ht="12.75">
      <c r="C1418" s="34"/>
      <c r="D1418" s="34"/>
    </row>
    <row r="1419" spans="3:4" ht="12.75">
      <c r="C1419" s="34"/>
      <c r="D1419" s="34"/>
    </row>
    <row r="1420" spans="3:4" ht="12.75">
      <c r="C1420" s="34"/>
      <c r="D1420" s="34"/>
    </row>
    <row r="1421" spans="3:4" ht="12.75">
      <c r="C1421" s="34"/>
      <c r="D1421" s="34"/>
    </row>
    <row r="1422" spans="3:4" ht="12.75">
      <c r="C1422" s="34"/>
      <c r="D1422" s="34"/>
    </row>
    <row r="1423" spans="3:4" ht="12.75">
      <c r="C1423" s="34"/>
      <c r="D1423" s="34"/>
    </row>
    <row r="1424" spans="3:4" ht="12.75">
      <c r="C1424" s="34"/>
      <c r="D1424" s="34"/>
    </row>
    <row r="1425" spans="3:4" ht="12.75">
      <c r="C1425" s="34"/>
      <c r="D1425" s="34"/>
    </row>
    <row r="1426" spans="3:4" ht="12.75">
      <c r="C1426" s="34"/>
      <c r="D1426" s="34"/>
    </row>
    <row r="1427" spans="3:4" ht="12.75">
      <c r="C1427" s="34"/>
      <c r="D1427" s="34"/>
    </row>
    <row r="1428" spans="3:4" ht="12.75">
      <c r="C1428" s="34"/>
      <c r="D1428" s="34"/>
    </row>
    <row r="1429" spans="3:4" ht="12.75">
      <c r="C1429" s="34"/>
      <c r="D1429" s="34"/>
    </row>
    <row r="1430" spans="3:4" ht="12.75">
      <c r="C1430" s="34"/>
      <c r="D1430" s="34"/>
    </row>
    <row r="1431" spans="3:4" ht="12.75">
      <c r="C1431" s="34"/>
      <c r="D1431" s="34"/>
    </row>
    <row r="1432" spans="3:4" ht="12.75">
      <c r="C1432" s="34"/>
      <c r="D1432" s="34"/>
    </row>
    <row r="1433" spans="3:4" ht="12.75">
      <c r="C1433" s="34"/>
      <c r="D1433" s="34"/>
    </row>
    <row r="1434" spans="3:4" ht="12.75">
      <c r="C1434" s="34"/>
      <c r="D1434" s="34"/>
    </row>
    <row r="1435" spans="3:4" ht="12.75">
      <c r="C1435" s="34"/>
      <c r="D1435" s="34"/>
    </row>
    <row r="1436" spans="3:4" ht="12.75">
      <c r="C1436" s="34"/>
      <c r="D1436" s="34"/>
    </row>
    <row r="1437" spans="3:4" ht="12.75">
      <c r="C1437" s="34"/>
      <c r="D1437" s="34"/>
    </row>
    <row r="1438" spans="3:4" ht="12.75">
      <c r="C1438" s="34"/>
      <c r="D1438" s="34"/>
    </row>
    <row r="1439" spans="3:4" ht="12.75">
      <c r="C1439" s="34"/>
      <c r="D1439" s="34"/>
    </row>
    <row r="1440" spans="3:4" ht="12.75">
      <c r="C1440" s="34"/>
      <c r="D1440" s="34"/>
    </row>
    <row r="1441" spans="3:4" ht="12.75">
      <c r="C1441" s="34"/>
      <c r="D1441" s="34"/>
    </row>
    <row r="1442" spans="3:4" ht="12.75">
      <c r="C1442" s="34"/>
      <c r="D1442" s="34"/>
    </row>
    <row r="1443" spans="3:4" ht="12.75">
      <c r="C1443" s="34"/>
      <c r="D1443" s="34"/>
    </row>
    <row r="1444" spans="3:4" ht="12.75">
      <c r="C1444" s="34"/>
      <c r="D1444" s="34"/>
    </row>
    <row r="1445" spans="3:4" ht="12.75">
      <c r="C1445" s="34"/>
      <c r="D1445" s="34"/>
    </row>
    <row r="1446" spans="3:4" ht="12.75">
      <c r="C1446" s="34"/>
      <c r="D1446" s="34"/>
    </row>
    <row r="1447" spans="3:4" ht="12.75">
      <c r="C1447" s="34"/>
      <c r="D1447" s="34"/>
    </row>
    <row r="1448" spans="3:4" ht="12.75">
      <c r="C1448" s="34"/>
      <c r="D1448" s="34"/>
    </row>
    <row r="1449" spans="3:4" ht="12.75">
      <c r="C1449" s="34"/>
      <c r="D1449" s="34"/>
    </row>
    <row r="1450" spans="3:4" ht="12.75">
      <c r="C1450" s="34"/>
      <c r="D1450" s="34"/>
    </row>
    <row r="1451" spans="3:4" ht="12.75">
      <c r="C1451" s="34"/>
      <c r="D1451" s="34"/>
    </row>
    <row r="1452" spans="3:4" ht="12.75">
      <c r="C1452" s="34"/>
      <c r="D1452" s="34"/>
    </row>
    <row r="1453" spans="3:4" ht="12.75">
      <c r="C1453" s="34"/>
      <c r="D1453" s="34"/>
    </row>
    <row r="1454" spans="3:4" ht="12.75">
      <c r="C1454" s="34"/>
      <c r="D1454" s="34"/>
    </row>
    <row r="1455" spans="3:4" ht="12.75">
      <c r="C1455" s="34"/>
      <c r="D1455" s="34"/>
    </row>
    <row r="1456" spans="3:4" ht="12.75">
      <c r="C1456" s="34"/>
      <c r="D1456" s="34"/>
    </row>
    <row r="1457" spans="3:4" ht="12.75">
      <c r="C1457" s="34"/>
      <c r="D1457" s="34"/>
    </row>
    <row r="1458" spans="3:4" ht="12.75">
      <c r="C1458" s="34"/>
      <c r="D1458" s="34"/>
    </row>
    <row r="1459" spans="3:4" ht="12.75">
      <c r="C1459" s="34"/>
      <c r="D1459" s="34"/>
    </row>
    <row r="1460" spans="3:4" ht="12.75">
      <c r="C1460" s="34"/>
      <c r="D1460" s="34"/>
    </row>
    <row r="1461" spans="3:4" ht="12.75">
      <c r="C1461" s="34"/>
      <c r="D1461" s="34"/>
    </row>
    <row r="1462" spans="3:4" ht="12.75">
      <c r="C1462" s="34"/>
      <c r="D1462" s="34"/>
    </row>
    <row r="1463" spans="3:4" ht="12.75">
      <c r="C1463" s="34"/>
      <c r="D1463" s="34"/>
    </row>
    <row r="1464" spans="3:4" ht="12.75">
      <c r="C1464" s="34"/>
      <c r="D1464" s="34"/>
    </row>
    <row r="1465" spans="3:4" ht="12.75">
      <c r="C1465" s="34"/>
      <c r="D1465" s="34"/>
    </row>
    <row r="1466" spans="3:4" ht="12.75">
      <c r="C1466" s="34"/>
      <c r="D1466" s="34"/>
    </row>
    <row r="1467" spans="3:4" ht="12.75">
      <c r="C1467" s="34"/>
      <c r="D1467" s="34"/>
    </row>
    <row r="1468" spans="3:4" ht="12.75">
      <c r="C1468" s="34"/>
      <c r="D1468" s="34"/>
    </row>
    <row r="1469" spans="3:4" ht="12.75">
      <c r="C1469" s="34"/>
      <c r="D1469" s="34"/>
    </row>
    <row r="1470" spans="3:4" ht="12.75">
      <c r="C1470" s="34"/>
      <c r="D1470" s="34"/>
    </row>
    <row r="1471" spans="3:4" ht="12.75">
      <c r="C1471" s="34"/>
      <c r="D1471" s="34"/>
    </row>
    <row r="1472" spans="3:4" ht="12.75">
      <c r="C1472" s="34"/>
      <c r="D1472" s="34"/>
    </row>
    <row r="1473" spans="3:4" ht="12.75">
      <c r="C1473" s="34"/>
      <c r="D1473" s="34"/>
    </row>
    <row r="1474" spans="3:4" ht="12.75">
      <c r="C1474" s="34"/>
      <c r="D1474" s="34"/>
    </row>
    <row r="1475" spans="3:4" ht="12.75">
      <c r="C1475" s="34"/>
      <c r="D1475" s="34"/>
    </row>
    <row r="1476" spans="3:4" ht="12.75">
      <c r="C1476" s="34"/>
      <c r="D1476" s="34"/>
    </row>
    <row r="1477" spans="3:4" ht="12.75">
      <c r="C1477" s="34"/>
      <c r="D1477" s="34"/>
    </row>
    <row r="1478" spans="3:4" ht="12.75">
      <c r="C1478" s="34"/>
      <c r="D1478" s="34"/>
    </row>
    <row r="1479" spans="3:4" ht="12.75">
      <c r="C1479" s="34"/>
      <c r="D1479" s="34"/>
    </row>
    <row r="1480" spans="3:4" ht="12.75">
      <c r="C1480" s="34"/>
      <c r="D1480" s="34"/>
    </row>
    <row r="1481" spans="3:4" ht="12.75">
      <c r="C1481" s="34"/>
      <c r="D1481" s="34"/>
    </row>
    <row r="1482" spans="3:4" ht="12.75">
      <c r="C1482" s="34"/>
      <c r="D1482" s="34"/>
    </row>
    <row r="1483" spans="3:4" ht="12.75">
      <c r="C1483" s="34"/>
      <c r="D1483" s="34"/>
    </row>
    <row r="1484" spans="3:4" ht="12.75">
      <c r="C1484" s="34"/>
      <c r="D1484" s="34"/>
    </row>
    <row r="1485" spans="3:4" ht="12.75">
      <c r="C1485" s="34"/>
      <c r="D1485" s="34"/>
    </row>
    <row r="1486" spans="3:4" ht="12.75">
      <c r="C1486" s="34"/>
      <c r="D1486" s="34"/>
    </row>
    <row r="1487" spans="3:4" ht="12.75">
      <c r="C1487" s="34"/>
      <c r="D1487" s="34"/>
    </row>
    <row r="1488" spans="3:4" ht="12.75">
      <c r="C1488" s="34"/>
      <c r="D1488" s="34"/>
    </row>
    <row r="1489" spans="3:4" ht="12.75">
      <c r="C1489" s="34"/>
      <c r="D1489" s="34"/>
    </row>
    <row r="1490" spans="3:4" ht="12.75">
      <c r="C1490" s="34"/>
      <c r="D1490" s="34"/>
    </row>
    <row r="1491" spans="3:4" ht="12.75">
      <c r="C1491" s="34"/>
      <c r="D1491" s="34"/>
    </row>
    <row r="1492" spans="3:4" ht="12.75">
      <c r="C1492" s="34"/>
      <c r="D1492" s="34"/>
    </row>
    <row r="1493" spans="3:4" ht="12.75">
      <c r="C1493" s="34"/>
      <c r="D1493" s="34"/>
    </row>
    <row r="1494" spans="3:4" ht="12.75">
      <c r="C1494" s="34"/>
      <c r="D1494" s="34"/>
    </row>
    <row r="1495" spans="3:4" ht="12.75">
      <c r="C1495" s="34"/>
      <c r="D1495" s="34"/>
    </row>
    <row r="1496" spans="3:4" ht="12.75">
      <c r="C1496" s="34"/>
      <c r="D1496" s="34"/>
    </row>
    <row r="1497" spans="3:4" ht="12.75">
      <c r="C1497" s="34"/>
      <c r="D1497" s="34"/>
    </row>
    <row r="1498" spans="3:4" ht="12.75">
      <c r="C1498" s="34"/>
      <c r="D1498" s="34"/>
    </row>
    <row r="1499" spans="3:4" ht="12.75">
      <c r="C1499" s="34"/>
      <c r="D1499" s="34"/>
    </row>
    <row r="1500" spans="3:4" ht="12.75">
      <c r="C1500" s="34"/>
      <c r="D1500" s="34"/>
    </row>
    <row r="1501" spans="3:4" ht="12.75">
      <c r="C1501" s="34"/>
      <c r="D1501" s="34"/>
    </row>
    <row r="1502" spans="3:4" ht="12.75">
      <c r="C1502" s="34"/>
      <c r="D1502" s="34"/>
    </row>
    <row r="1503" spans="3:4" ht="12.75">
      <c r="C1503" s="34"/>
      <c r="D1503" s="34"/>
    </row>
    <row r="1504" spans="3:4" ht="12.75">
      <c r="C1504" s="34"/>
      <c r="D1504" s="34"/>
    </row>
    <row r="1505" spans="3:4" ht="12.75">
      <c r="C1505" s="34"/>
      <c r="D1505" s="34"/>
    </row>
    <row r="1506" spans="3:4" ht="12.75">
      <c r="C1506" s="34"/>
      <c r="D1506" s="34"/>
    </row>
    <row r="1507" spans="3:4" ht="12.75">
      <c r="C1507" s="34"/>
      <c r="D1507" s="34"/>
    </row>
    <row r="1508" spans="3:4" ht="12.75">
      <c r="C1508" s="34"/>
      <c r="D1508" s="34"/>
    </row>
    <row r="1509" spans="3:4" ht="12.75">
      <c r="C1509" s="34"/>
      <c r="D1509" s="34"/>
    </row>
    <row r="1510" spans="3:4" ht="12.75">
      <c r="C1510" s="34"/>
      <c r="D1510" s="34"/>
    </row>
    <row r="1511" spans="3:4" ht="12.75">
      <c r="C1511" s="34"/>
      <c r="D1511" s="34"/>
    </row>
    <row r="1512" spans="3:4" ht="12.75">
      <c r="C1512" s="34"/>
      <c r="D1512" s="34"/>
    </row>
    <row r="1513" spans="3:4" ht="12.75">
      <c r="C1513" s="34"/>
      <c r="D1513" s="34"/>
    </row>
    <row r="1514" spans="3:4" ht="12.75">
      <c r="C1514" s="34"/>
      <c r="D1514" s="34"/>
    </row>
    <row r="1515" spans="3:4" ht="12.75">
      <c r="C1515" s="34"/>
      <c r="D1515" s="34"/>
    </row>
    <row r="1516" spans="3:4" ht="12.75">
      <c r="C1516" s="34"/>
      <c r="D1516" s="34"/>
    </row>
    <row r="1517" spans="3:4" ht="12.75">
      <c r="C1517" s="34"/>
      <c r="D1517" s="34"/>
    </row>
    <row r="1518" spans="3:4" ht="12.75">
      <c r="C1518" s="34"/>
      <c r="D1518" s="34"/>
    </row>
    <row r="1519" spans="3:4" ht="12.75">
      <c r="C1519" s="34"/>
      <c r="D1519" s="34"/>
    </row>
    <row r="1520" spans="3:4" ht="12.75">
      <c r="C1520" s="34"/>
      <c r="D1520" s="34"/>
    </row>
    <row r="1521" spans="3:4" ht="12.75">
      <c r="C1521" s="34"/>
      <c r="D1521" s="34"/>
    </row>
    <row r="1522" spans="3:4" ht="12.75">
      <c r="C1522" s="34"/>
      <c r="D1522" s="34"/>
    </row>
    <row r="1523" spans="3:4" ht="12.75">
      <c r="C1523" s="34"/>
      <c r="D1523" s="34"/>
    </row>
    <row r="1524" spans="3:4" ht="12.75">
      <c r="C1524" s="34"/>
      <c r="D1524" s="34"/>
    </row>
    <row r="1525" spans="3:4" ht="12.75">
      <c r="C1525" s="34"/>
      <c r="D1525" s="34"/>
    </row>
    <row r="1526" spans="3:4" ht="12.75">
      <c r="C1526" s="34"/>
      <c r="D1526" s="34"/>
    </row>
    <row r="1527" spans="3:4" ht="12.75">
      <c r="C1527" s="34"/>
      <c r="D1527" s="34"/>
    </row>
    <row r="1528" spans="3:4" ht="12.75">
      <c r="C1528" s="34"/>
      <c r="D1528" s="34"/>
    </row>
    <row r="1529" spans="3:4" ht="12.75">
      <c r="C1529" s="34"/>
      <c r="D1529" s="34"/>
    </row>
    <row r="1530" spans="3:4" ht="12.75">
      <c r="C1530" s="34"/>
      <c r="D1530" s="34"/>
    </row>
    <row r="1531" spans="3:4" ht="12.75">
      <c r="C1531" s="34"/>
      <c r="D1531" s="34"/>
    </row>
    <row r="1532" spans="3:4" ht="12.75">
      <c r="C1532" s="34"/>
      <c r="D1532" s="34"/>
    </row>
    <row r="1533" spans="3:4" ht="12.75">
      <c r="C1533" s="34"/>
      <c r="D1533" s="34"/>
    </row>
    <row r="1534" spans="3:4" ht="12.75">
      <c r="C1534" s="34"/>
      <c r="D1534" s="34"/>
    </row>
    <row r="1535" spans="3:4" ht="12.75">
      <c r="C1535" s="34"/>
      <c r="D1535" s="34"/>
    </row>
    <row r="1536" spans="3:4" ht="12.75">
      <c r="C1536" s="34"/>
      <c r="D1536" s="34"/>
    </row>
    <row r="1537" spans="3:4" ht="12.75">
      <c r="C1537" s="34"/>
      <c r="D1537" s="34"/>
    </row>
    <row r="1538" spans="3:4" ht="12.75">
      <c r="C1538" s="34"/>
      <c r="D1538" s="34"/>
    </row>
    <row r="1539" spans="3:4" ht="12.75">
      <c r="C1539" s="34"/>
      <c r="D1539" s="34"/>
    </row>
    <row r="1540" spans="3:4" ht="12.75">
      <c r="C1540" s="34"/>
      <c r="D1540" s="34"/>
    </row>
    <row r="1541" spans="3:4" ht="12.75">
      <c r="C1541" s="34"/>
      <c r="D1541" s="34"/>
    </row>
    <row r="1542" spans="3:4" ht="12.75">
      <c r="C1542" s="34"/>
      <c r="D1542" s="34"/>
    </row>
    <row r="1543" spans="3:4" ht="12.75">
      <c r="C1543" s="34"/>
      <c r="D1543" s="34"/>
    </row>
    <row r="1544" spans="3:4" ht="12.75">
      <c r="C1544" s="34"/>
      <c r="D1544" s="34"/>
    </row>
    <row r="1545" spans="3:4" ht="12.75">
      <c r="C1545" s="34"/>
      <c r="D1545" s="34"/>
    </row>
    <row r="1546" spans="3:4" ht="12.75">
      <c r="C1546" s="34"/>
      <c r="D1546" s="34"/>
    </row>
    <row r="1547" spans="3:4" ht="12.75">
      <c r="C1547" s="34"/>
      <c r="D1547" s="34"/>
    </row>
    <row r="1548" spans="3:4" ht="12.75">
      <c r="C1548" s="34"/>
      <c r="D1548" s="34"/>
    </row>
    <row r="1549" spans="3:4" ht="12.75">
      <c r="C1549" s="34"/>
      <c r="D1549" s="34"/>
    </row>
    <row r="1550" spans="3:4" ht="12.75">
      <c r="C1550" s="34"/>
      <c r="D1550" s="34"/>
    </row>
    <row r="1551" spans="3:4" ht="12.75">
      <c r="C1551" s="34"/>
      <c r="D1551" s="34"/>
    </row>
    <row r="1552" spans="3:4" ht="12.75">
      <c r="C1552" s="34"/>
      <c r="D1552" s="34"/>
    </row>
    <row r="1553" spans="3:4" ht="12.75">
      <c r="C1553" s="34"/>
      <c r="D1553" s="34"/>
    </row>
    <row r="1554" spans="3:4" ht="12.75">
      <c r="C1554" s="34"/>
      <c r="D1554" s="34"/>
    </row>
    <row r="1555" spans="3:4" ht="12.75">
      <c r="C1555" s="34"/>
      <c r="D1555" s="34"/>
    </row>
    <row r="1556" spans="3:4" ht="12.75">
      <c r="C1556" s="34"/>
      <c r="D1556" s="34"/>
    </row>
    <row r="1557" spans="3:4" ht="12.75">
      <c r="C1557" s="34"/>
      <c r="D1557" s="34"/>
    </row>
    <row r="1558" spans="3:4" ht="12.75">
      <c r="C1558" s="34"/>
      <c r="D1558" s="34"/>
    </row>
    <row r="1559" spans="3:4" ht="12.75">
      <c r="C1559" s="34"/>
      <c r="D1559" s="34"/>
    </row>
    <row r="1560" spans="3:4" ht="12.75">
      <c r="C1560" s="34"/>
      <c r="D1560" s="34"/>
    </row>
    <row r="1561" spans="3:4" ht="12.75">
      <c r="C1561" s="34"/>
      <c r="D1561" s="34"/>
    </row>
    <row r="1562" spans="3:4" ht="12.75">
      <c r="C1562" s="34"/>
      <c r="D1562" s="34"/>
    </row>
    <row r="1563" spans="3:4" ht="12.75">
      <c r="C1563" s="34"/>
      <c r="D1563" s="34"/>
    </row>
    <row r="1564" spans="3:4" ht="12.75">
      <c r="C1564" s="34"/>
      <c r="D1564" s="34"/>
    </row>
    <row r="1565" spans="3:4" ht="12.75">
      <c r="C1565" s="34"/>
      <c r="D1565" s="34"/>
    </row>
    <row r="1566" spans="3:4" ht="12.75">
      <c r="C1566" s="34"/>
      <c r="D1566" s="34"/>
    </row>
    <row r="1567" spans="3:4" ht="12.75">
      <c r="C1567" s="34"/>
      <c r="D1567" s="34"/>
    </row>
    <row r="1568" spans="3:4" ht="12.75">
      <c r="C1568" s="34"/>
      <c r="D1568" s="34"/>
    </row>
    <row r="1569" spans="3:4" ht="12.75">
      <c r="C1569" s="34"/>
      <c r="D1569" s="34"/>
    </row>
    <row r="1570" spans="3:4" ht="12.75">
      <c r="C1570" s="34"/>
      <c r="D1570" s="34"/>
    </row>
    <row r="1571" spans="3:4" ht="12.75">
      <c r="C1571" s="34"/>
      <c r="D1571" s="34"/>
    </row>
    <row r="1572" spans="3:4" ht="12.75">
      <c r="C1572" s="34"/>
      <c r="D1572" s="34"/>
    </row>
    <row r="1573" spans="3:4" ht="12.75">
      <c r="C1573" s="34"/>
      <c r="D1573" s="34"/>
    </row>
    <row r="1574" spans="3:4" ht="12.75">
      <c r="C1574" s="34"/>
      <c r="D1574" s="34"/>
    </row>
    <row r="1575" spans="3:4" ht="12.75">
      <c r="C1575" s="34"/>
      <c r="D1575" s="34"/>
    </row>
    <row r="1576" spans="3:4" ht="12.75">
      <c r="C1576" s="34"/>
      <c r="D1576" s="34"/>
    </row>
    <row r="1577" spans="3:4" ht="12.75">
      <c r="C1577" s="34"/>
      <c r="D1577" s="34"/>
    </row>
    <row r="1578" spans="3:4" ht="12.75">
      <c r="C1578" s="34"/>
      <c r="D1578" s="34"/>
    </row>
    <row r="1579" spans="3:4" ht="12.75">
      <c r="C1579" s="34"/>
      <c r="D1579" s="34"/>
    </row>
    <row r="1580" spans="3:4" ht="12.75">
      <c r="C1580" s="34"/>
      <c r="D1580" s="34"/>
    </row>
    <row r="1581" spans="3:4" ht="12.75">
      <c r="C1581" s="34"/>
      <c r="D1581" s="34"/>
    </row>
    <row r="1582" spans="3:4" ht="12.75">
      <c r="C1582" s="34"/>
      <c r="D1582" s="34"/>
    </row>
    <row r="1583" spans="3:4" ht="12.75">
      <c r="C1583" s="34"/>
      <c r="D1583" s="34"/>
    </row>
    <row r="1584" spans="3:4" ht="12.75">
      <c r="C1584" s="34"/>
      <c r="D1584" s="34"/>
    </row>
    <row r="1585" spans="3:4" ht="12.75">
      <c r="C1585" s="34"/>
      <c r="D1585" s="34"/>
    </row>
    <row r="1586" spans="3:4" ht="12.75">
      <c r="C1586" s="34"/>
      <c r="D1586" s="34"/>
    </row>
    <row r="1587" spans="3:4" ht="12.75">
      <c r="C1587" s="34"/>
      <c r="D1587" s="34"/>
    </row>
    <row r="1588" spans="3:4" ht="12.75">
      <c r="C1588" s="34"/>
      <c r="D1588" s="34"/>
    </row>
    <row r="1589" spans="3:4" ht="12.75">
      <c r="C1589" s="34"/>
      <c r="D1589" s="34"/>
    </row>
    <row r="1590" spans="3:4" ht="12.75">
      <c r="C1590" s="34"/>
      <c r="D1590" s="34"/>
    </row>
    <row r="1591" spans="3:4" ht="12.75">
      <c r="C1591" s="34"/>
      <c r="D1591" s="34"/>
    </row>
    <row r="1592" spans="3:4" ht="12.75">
      <c r="C1592" s="34"/>
      <c r="D1592" s="34"/>
    </row>
    <row r="1593" spans="3:4" ht="12.75">
      <c r="C1593" s="34"/>
      <c r="D1593" s="34"/>
    </row>
    <row r="1594" spans="3:4" ht="12.75">
      <c r="C1594" s="34"/>
      <c r="D1594" s="34"/>
    </row>
    <row r="1595" spans="3:4" ht="12.75">
      <c r="C1595" s="34"/>
      <c r="D1595" s="34"/>
    </row>
    <row r="1596" spans="3:4" ht="12.75">
      <c r="C1596" s="34"/>
      <c r="D1596" s="34"/>
    </row>
    <row r="1597" spans="3:4" ht="12.75">
      <c r="C1597" s="34"/>
      <c r="D1597" s="34"/>
    </row>
    <row r="1598" spans="3:4" ht="12.75">
      <c r="C1598" s="34"/>
      <c r="D1598" s="34"/>
    </row>
    <row r="1599" spans="3:4" ht="12.75">
      <c r="C1599" s="34"/>
      <c r="D1599" s="34"/>
    </row>
    <row r="1600" spans="3:4" ht="12.75">
      <c r="C1600" s="34"/>
      <c r="D1600" s="34"/>
    </row>
    <row r="1601" spans="3:4" ht="12.75">
      <c r="C1601" s="34"/>
      <c r="D1601" s="34"/>
    </row>
    <row r="1602" spans="3:4" ht="12.75">
      <c r="C1602" s="34"/>
      <c r="D1602" s="34"/>
    </row>
    <row r="1603" spans="3:4" ht="12.75">
      <c r="C1603" s="34"/>
      <c r="D1603" s="34"/>
    </row>
    <row r="1604" spans="3:4" ht="12.75">
      <c r="C1604" s="34"/>
      <c r="D1604" s="34"/>
    </row>
    <row r="1605" spans="3:4" ht="12.75">
      <c r="C1605" s="34"/>
      <c r="D1605" s="34"/>
    </row>
    <row r="1606" spans="3:4" ht="12.75">
      <c r="C1606" s="34"/>
      <c r="D1606" s="34"/>
    </row>
    <row r="1607" spans="3:4" ht="12.75">
      <c r="C1607" s="34"/>
      <c r="D1607" s="34"/>
    </row>
    <row r="1608" spans="3:4" ht="12.75">
      <c r="C1608" s="34"/>
      <c r="D1608" s="34"/>
    </row>
    <row r="1609" spans="3:4" ht="12.75">
      <c r="C1609" s="34"/>
      <c r="D1609" s="34"/>
    </row>
    <row r="1610" spans="3:4" ht="12.75">
      <c r="C1610" s="34"/>
      <c r="D1610" s="34"/>
    </row>
    <row r="1611" spans="3:4" ht="12.75">
      <c r="C1611" s="34"/>
      <c r="D1611" s="34"/>
    </row>
    <row r="1612" spans="3:4" ht="12.75">
      <c r="C1612" s="34"/>
      <c r="D1612" s="34"/>
    </row>
    <row r="1613" spans="3:4" ht="12.75">
      <c r="C1613" s="34"/>
      <c r="D1613" s="34"/>
    </row>
    <row r="1614" spans="3:4" ht="12.75">
      <c r="C1614" s="34"/>
      <c r="D1614" s="34"/>
    </row>
    <row r="1615" spans="3:4" ht="12.75">
      <c r="C1615" s="34"/>
      <c r="D1615" s="34"/>
    </row>
    <row r="1616" spans="3:4" ht="12.75">
      <c r="C1616" s="34"/>
      <c r="D1616" s="34"/>
    </row>
    <row r="1617" spans="3:4" ht="12.75">
      <c r="C1617" s="34"/>
      <c r="D1617" s="34"/>
    </row>
    <row r="1618" spans="3:4" ht="12.75">
      <c r="C1618" s="34"/>
      <c r="D1618" s="34"/>
    </row>
    <row r="1619" spans="3:4" ht="12.75">
      <c r="C1619" s="34"/>
      <c r="D1619" s="34"/>
    </row>
    <row r="1620" spans="3:4" ht="12.75">
      <c r="C1620" s="34"/>
      <c r="D1620" s="34"/>
    </row>
    <row r="1621" spans="3:4" ht="12.75">
      <c r="C1621" s="34"/>
      <c r="D1621" s="34"/>
    </row>
    <row r="1622" spans="3:4" ht="12.75">
      <c r="C1622" s="34"/>
      <c r="D1622" s="34"/>
    </row>
    <row r="1623" spans="3:4" ht="12.75">
      <c r="C1623" s="34"/>
      <c r="D1623" s="34"/>
    </row>
    <row r="1624" spans="3:4" ht="12.75">
      <c r="C1624" s="34"/>
      <c r="D1624" s="34"/>
    </row>
    <row r="1625" spans="3:4" ht="12.75">
      <c r="C1625" s="34"/>
      <c r="D1625" s="34"/>
    </row>
    <row r="1626" spans="3:4" ht="12.75">
      <c r="C1626" s="34"/>
      <c r="D1626" s="34"/>
    </row>
    <row r="1627" spans="3:4" ht="12.75">
      <c r="C1627" s="34"/>
      <c r="D1627" s="34"/>
    </row>
    <row r="1628" spans="3:4" ht="12.75">
      <c r="C1628" s="34"/>
      <c r="D1628" s="34"/>
    </row>
    <row r="1629" spans="3:4" ht="12.75">
      <c r="C1629" s="34"/>
      <c r="D1629" s="34"/>
    </row>
    <row r="1630" spans="3:4" ht="12.75">
      <c r="C1630" s="34"/>
      <c r="D1630" s="34"/>
    </row>
    <row r="1631" spans="3:4" ht="12.75">
      <c r="C1631" s="34"/>
      <c r="D1631" s="34"/>
    </row>
    <row r="1632" spans="3:4" ht="12.75">
      <c r="C1632" s="34"/>
      <c r="D1632" s="34"/>
    </row>
    <row r="1633" spans="3:4" ht="12.75">
      <c r="C1633" s="34"/>
      <c r="D1633" s="34"/>
    </row>
    <row r="1634" spans="3:4" ht="12.75">
      <c r="C1634" s="34"/>
      <c r="D1634" s="34"/>
    </row>
    <row r="1635" spans="3:4" ht="12.75">
      <c r="C1635" s="34"/>
      <c r="D1635" s="34"/>
    </row>
    <row r="1636" spans="3:4" ht="12.75">
      <c r="C1636" s="34"/>
      <c r="D1636" s="34"/>
    </row>
    <row r="1637" spans="3:4" ht="12.75">
      <c r="C1637" s="34"/>
      <c r="D1637" s="34"/>
    </row>
    <row r="1638" spans="3:4" ht="12.75">
      <c r="C1638" s="34"/>
      <c r="D1638" s="34"/>
    </row>
    <row r="1639" spans="3:4" ht="12.75">
      <c r="C1639" s="34"/>
      <c r="D1639" s="34"/>
    </row>
    <row r="1640" spans="3:4" ht="12.75">
      <c r="C1640" s="34"/>
      <c r="D1640" s="34"/>
    </row>
    <row r="1641" spans="3:4" ht="12.75">
      <c r="C1641" s="34"/>
      <c r="D1641" s="34"/>
    </row>
    <row r="1642" spans="3:4" ht="12.75">
      <c r="C1642" s="34"/>
      <c r="D1642" s="34"/>
    </row>
    <row r="1643" spans="3:4" ht="12.75">
      <c r="C1643" s="34"/>
      <c r="D1643" s="34"/>
    </row>
    <row r="1644" spans="3:4" ht="12.75">
      <c r="C1644" s="34"/>
      <c r="D1644" s="34"/>
    </row>
    <row r="1645" spans="3:4" ht="12.75">
      <c r="C1645" s="34"/>
      <c r="D1645" s="34"/>
    </row>
    <row r="1646" spans="3:4" ht="12.75">
      <c r="C1646" s="34"/>
      <c r="D1646" s="34"/>
    </row>
    <row r="1647" spans="3:4" ht="12.75">
      <c r="C1647" s="34"/>
      <c r="D1647" s="34"/>
    </row>
    <row r="1648" spans="3:4" ht="12.75">
      <c r="C1648" s="34"/>
      <c r="D1648" s="34"/>
    </row>
    <row r="1649" spans="3:4" ht="12.75">
      <c r="C1649" s="34"/>
      <c r="D1649" s="34"/>
    </row>
    <row r="1650" spans="3:4" ht="12.75">
      <c r="C1650" s="34"/>
      <c r="D1650" s="34"/>
    </row>
    <row r="1651" spans="3:4" ht="12.75">
      <c r="C1651" s="34"/>
      <c r="D1651" s="34"/>
    </row>
    <row r="1652" spans="3:4" ht="12.75">
      <c r="C1652" s="34"/>
      <c r="D1652" s="34"/>
    </row>
    <row r="1653" spans="3:4" ht="12.75">
      <c r="C1653" s="34"/>
      <c r="D1653" s="34"/>
    </row>
    <row r="1654" spans="3:4" ht="12.75">
      <c r="C1654" s="34"/>
      <c r="D1654" s="34"/>
    </row>
    <row r="1655" spans="3:4" ht="12.75">
      <c r="C1655" s="34"/>
      <c r="D1655" s="34"/>
    </row>
    <row r="1656" spans="3:4" ht="12.75">
      <c r="C1656" s="34"/>
      <c r="D1656" s="34"/>
    </row>
    <row r="1657" spans="3:4" ht="12.75">
      <c r="C1657" s="34"/>
      <c r="D1657" s="34"/>
    </row>
    <row r="1658" spans="3:4" ht="12.75">
      <c r="C1658" s="34"/>
      <c r="D1658" s="34"/>
    </row>
    <row r="1659" spans="3:4" ht="12.75">
      <c r="C1659" s="34"/>
      <c r="D1659" s="34"/>
    </row>
    <row r="1660" spans="3:4" ht="12.75">
      <c r="C1660" s="34"/>
      <c r="D1660" s="34"/>
    </row>
    <row r="1661" spans="3:4" ht="12.75">
      <c r="C1661" s="34"/>
      <c r="D1661" s="34"/>
    </row>
    <row r="1662" spans="3:4" ht="12.75">
      <c r="C1662" s="34"/>
      <c r="D1662" s="34"/>
    </row>
    <row r="1663" spans="3:4" ht="12.75">
      <c r="C1663" s="34"/>
      <c r="D1663" s="34"/>
    </row>
    <row r="1664" spans="3:4" ht="12.75">
      <c r="C1664" s="34"/>
      <c r="D1664" s="34"/>
    </row>
    <row r="1665" spans="3:4" ht="12.75">
      <c r="C1665" s="34"/>
      <c r="D1665" s="34"/>
    </row>
    <row r="1666" spans="3:4" ht="12.75">
      <c r="C1666" s="34"/>
      <c r="D1666" s="34"/>
    </row>
    <row r="1667" spans="3:4" ht="12.75">
      <c r="C1667" s="34"/>
      <c r="D1667" s="34"/>
    </row>
    <row r="1668" spans="3:4" ht="12.75">
      <c r="C1668" s="34"/>
      <c r="D1668" s="34"/>
    </row>
    <row r="1669" spans="3:4" ht="12.75">
      <c r="C1669" s="34"/>
      <c r="D1669" s="34"/>
    </row>
    <row r="1670" spans="3:4" ht="12.75">
      <c r="C1670" s="34"/>
      <c r="D1670" s="34"/>
    </row>
    <row r="1671" spans="3:4" ht="12.75">
      <c r="C1671" s="34"/>
      <c r="D1671" s="34"/>
    </row>
    <row r="1672" spans="3:4" ht="12.75">
      <c r="C1672" s="34"/>
      <c r="D1672" s="34"/>
    </row>
    <row r="1673" spans="3:4" ht="12.75">
      <c r="C1673" s="34"/>
      <c r="D1673" s="34"/>
    </row>
    <row r="1674" spans="3:4" ht="12.75">
      <c r="C1674" s="34"/>
      <c r="D1674" s="34"/>
    </row>
    <row r="1675" spans="3:4" ht="12.75">
      <c r="C1675" s="34"/>
      <c r="D1675" s="34"/>
    </row>
    <row r="1676" spans="3:4" ht="12.75">
      <c r="C1676" s="34"/>
      <c r="D1676" s="34"/>
    </row>
    <row r="1677" spans="3:4" ht="12.75">
      <c r="C1677" s="34"/>
      <c r="D1677" s="34"/>
    </row>
    <row r="1678" spans="3:4" ht="12.75">
      <c r="C1678" s="34"/>
      <c r="D1678" s="34"/>
    </row>
    <row r="1679" spans="3:4" ht="12.75">
      <c r="C1679" s="34"/>
      <c r="D1679" s="34"/>
    </row>
    <row r="1680" spans="3:4" ht="12.75">
      <c r="C1680" s="34"/>
      <c r="D1680" s="34"/>
    </row>
    <row r="1681" spans="3:4" ht="12.75">
      <c r="C1681" s="34"/>
      <c r="D1681" s="34"/>
    </row>
    <row r="1682" spans="3:4" ht="12.75">
      <c r="C1682" s="34"/>
      <c r="D1682" s="34"/>
    </row>
    <row r="1683" spans="3:4" ht="12.75">
      <c r="C1683" s="34"/>
      <c r="D1683" s="34"/>
    </row>
    <row r="1684" spans="3:4" ht="12.75">
      <c r="C1684" s="34"/>
      <c r="D1684" s="34"/>
    </row>
    <row r="1685" spans="3:4" ht="12.75">
      <c r="C1685" s="34"/>
      <c r="D1685" s="34"/>
    </row>
    <row r="1686" spans="3:4" ht="12.75">
      <c r="C1686" s="34"/>
      <c r="D1686" s="34"/>
    </row>
    <row r="1687" spans="3:4" ht="12.75">
      <c r="C1687" s="34"/>
      <c r="D1687" s="34"/>
    </row>
    <row r="1688" spans="3:4" ht="12.75">
      <c r="C1688" s="34"/>
      <c r="D1688" s="34"/>
    </row>
    <row r="1689" spans="3:4" ht="12.75">
      <c r="C1689" s="34"/>
      <c r="D1689" s="34"/>
    </row>
    <row r="1690" spans="3:4" ht="12.75">
      <c r="C1690" s="34"/>
      <c r="D1690" s="34"/>
    </row>
    <row r="1691" spans="3:4" ht="12.75">
      <c r="C1691" s="34"/>
      <c r="D1691" s="34"/>
    </row>
    <row r="1692" spans="3:4" ht="12.75">
      <c r="C1692" s="34"/>
      <c r="D1692" s="34"/>
    </row>
    <row r="1693" spans="3:4" ht="12.75">
      <c r="C1693" s="34"/>
      <c r="D1693" s="34"/>
    </row>
    <row r="1694" spans="3:4" ht="12.75">
      <c r="C1694" s="34"/>
      <c r="D1694" s="34"/>
    </row>
    <row r="1695" spans="3:4" ht="12.75">
      <c r="C1695" s="34"/>
      <c r="D1695" s="34"/>
    </row>
    <row r="1696" spans="3:4" ht="12.75">
      <c r="C1696" s="34"/>
      <c r="D1696" s="34"/>
    </row>
    <row r="1697" spans="3:4" ht="12.75">
      <c r="C1697" s="34"/>
      <c r="D1697" s="34"/>
    </row>
    <row r="1698" spans="3:4" ht="12.75">
      <c r="C1698" s="34"/>
      <c r="D1698" s="34"/>
    </row>
    <row r="1699" spans="3:4" ht="12.75">
      <c r="C1699" s="34"/>
      <c r="D1699" s="34"/>
    </row>
    <row r="1700" spans="3:4" ht="12.75">
      <c r="C1700" s="34"/>
      <c r="D1700" s="34"/>
    </row>
    <row r="1701" spans="3:4" ht="12.75">
      <c r="C1701" s="34"/>
      <c r="D1701" s="34"/>
    </row>
    <row r="1702" spans="3:4" ht="12.75">
      <c r="C1702" s="34"/>
      <c r="D1702" s="34"/>
    </row>
    <row r="1703" spans="3:4" ht="12.75">
      <c r="C1703" s="34"/>
      <c r="D1703" s="34"/>
    </row>
    <row r="1704" spans="3:4" ht="12.75">
      <c r="C1704" s="34"/>
      <c r="D1704" s="34"/>
    </row>
    <row r="1705" spans="3:4" ht="12.75">
      <c r="C1705" s="34"/>
      <c r="D1705" s="34"/>
    </row>
    <row r="1706" spans="3:4" ht="12.75">
      <c r="C1706" s="34"/>
      <c r="D1706" s="34"/>
    </row>
    <row r="1707" spans="3:4" ht="12.75">
      <c r="C1707" s="34"/>
      <c r="D1707" s="34"/>
    </row>
    <row r="1708" spans="3:4" ht="12.75">
      <c r="C1708" s="34"/>
      <c r="D1708" s="34"/>
    </row>
    <row r="1709" spans="3:4" ht="12.75">
      <c r="C1709" s="34"/>
      <c r="D1709" s="34"/>
    </row>
    <row r="1710" spans="3:4" ht="12.75">
      <c r="C1710" s="34"/>
      <c r="D1710" s="34"/>
    </row>
    <row r="1711" spans="3:4" ht="12.75">
      <c r="C1711" s="34"/>
      <c r="D1711" s="34"/>
    </row>
    <row r="1712" spans="3:4" ht="12.75">
      <c r="C1712" s="34"/>
      <c r="D1712" s="34"/>
    </row>
    <row r="1713" spans="3:4" ht="12.75">
      <c r="C1713" s="34"/>
      <c r="D1713" s="34"/>
    </row>
    <row r="1714" spans="3:4" ht="12.75">
      <c r="C1714" s="34"/>
      <c r="D1714" s="34"/>
    </row>
    <row r="1715" spans="3:4" ht="12.75">
      <c r="C1715" s="34"/>
      <c r="D1715" s="34"/>
    </row>
    <row r="1716" spans="3:4" ht="12.75">
      <c r="C1716" s="34"/>
      <c r="D1716" s="34"/>
    </row>
    <row r="1717" spans="3:4" ht="12.75">
      <c r="C1717" s="34"/>
      <c r="D1717" s="34"/>
    </row>
    <row r="1718" spans="3:4" ht="12.75">
      <c r="C1718" s="34"/>
      <c r="D1718" s="34"/>
    </row>
    <row r="1719" spans="3:4" ht="12.75">
      <c r="C1719" s="34"/>
      <c r="D1719" s="34"/>
    </row>
    <row r="1720" spans="3:4" ht="12.75">
      <c r="C1720" s="34"/>
      <c r="D1720" s="34"/>
    </row>
    <row r="1721" spans="3:4" ht="12.75">
      <c r="C1721" s="34"/>
      <c r="D1721" s="34"/>
    </row>
    <row r="1722" spans="3:4" ht="12.75">
      <c r="C1722" s="34"/>
      <c r="D1722" s="34"/>
    </row>
    <row r="1723" spans="3:4" ht="12.75">
      <c r="C1723" s="34"/>
      <c r="D1723" s="34"/>
    </row>
    <row r="1724" spans="3:4" ht="12.75">
      <c r="C1724" s="34"/>
      <c r="D1724" s="34"/>
    </row>
    <row r="1725" spans="3:4" ht="12.75">
      <c r="C1725" s="34"/>
      <c r="D1725" s="34"/>
    </row>
    <row r="1726" spans="3:4" ht="12.75">
      <c r="C1726" s="34"/>
      <c r="D1726" s="34"/>
    </row>
    <row r="1727" spans="3:4" ht="12.75">
      <c r="C1727" s="34"/>
      <c r="D1727" s="34"/>
    </row>
    <row r="1728" spans="3:4" ht="12.75">
      <c r="C1728" s="34"/>
      <c r="D1728" s="34"/>
    </row>
    <row r="1729" spans="3:4" ht="12.75">
      <c r="C1729" s="34"/>
      <c r="D1729" s="34"/>
    </row>
    <row r="1730" spans="3:4" ht="12.75">
      <c r="C1730" s="34"/>
      <c r="D1730" s="34"/>
    </row>
    <row r="1731" spans="3:4" ht="12.75">
      <c r="C1731" s="34"/>
      <c r="D1731" s="34"/>
    </row>
    <row r="1732" spans="3:4" ht="12.75">
      <c r="C1732" s="34"/>
      <c r="D1732" s="34"/>
    </row>
    <row r="1733" spans="3:4" ht="12.75">
      <c r="C1733" s="34"/>
      <c r="D1733" s="34"/>
    </row>
    <row r="1734" spans="3:4" ht="12.75">
      <c r="C1734" s="34"/>
      <c r="D1734" s="34"/>
    </row>
    <row r="1735" spans="3:4" ht="12.75">
      <c r="C1735" s="34"/>
      <c r="D1735" s="34"/>
    </row>
    <row r="1736" spans="3:4" ht="12.75">
      <c r="C1736" s="34"/>
      <c r="D1736" s="34"/>
    </row>
    <row r="1737" spans="3:4" ht="12.75">
      <c r="C1737" s="34"/>
      <c r="D1737" s="34"/>
    </row>
    <row r="1738" spans="3:4" ht="12.75">
      <c r="C1738" s="34"/>
      <c r="D1738" s="34"/>
    </row>
    <row r="1739" spans="3:4" ht="12.75">
      <c r="C1739" s="34"/>
      <c r="D1739" s="34"/>
    </row>
    <row r="1740" spans="3:4" ht="12.75">
      <c r="C1740" s="34"/>
      <c r="D1740" s="34"/>
    </row>
    <row r="1741" spans="3:4" ht="12.75">
      <c r="C1741" s="34"/>
      <c r="D1741" s="34"/>
    </row>
    <row r="1742" spans="3:4" ht="12.75">
      <c r="C1742" s="34"/>
      <c r="D1742" s="34"/>
    </row>
    <row r="1743" spans="3:4" ht="12.75">
      <c r="C1743" s="34"/>
      <c r="D1743" s="34"/>
    </row>
    <row r="1744" spans="3:4" ht="12.75">
      <c r="C1744" s="34"/>
      <c r="D1744" s="34"/>
    </row>
    <row r="1745" spans="3:4" ht="12.75">
      <c r="C1745" s="34"/>
      <c r="D1745" s="34"/>
    </row>
    <row r="1746" spans="3:4" ht="12.75">
      <c r="C1746" s="34"/>
      <c r="D1746" s="34"/>
    </row>
    <row r="1747" spans="3:4" ht="12.75">
      <c r="C1747" s="34"/>
      <c r="D1747" s="34"/>
    </row>
    <row r="1748" spans="3:4" ht="12.75">
      <c r="C1748" s="34"/>
      <c r="D1748" s="34"/>
    </row>
    <row r="1749" spans="3:4" ht="12.75">
      <c r="C1749" s="34"/>
      <c r="D1749" s="34"/>
    </row>
    <row r="1750" spans="3:4" ht="12.75">
      <c r="C1750" s="34"/>
      <c r="D1750" s="34"/>
    </row>
    <row r="1751" spans="3:4" ht="12.75">
      <c r="C1751" s="34"/>
      <c r="D1751" s="34"/>
    </row>
    <row r="1752" spans="3:4" ht="12.75">
      <c r="C1752" s="34"/>
      <c r="D1752" s="34"/>
    </row>
    <row r="1753" spans="3:4" ht="12.75">
      <c r="C1753" s="34"/>
      <c r="D1753" s="34"/>
    </row>
    <row r="1754" spans="3:4" ht="12.75">
      <c r="C1754" s="34"/>
      <c r="D1754" s="34"/>
    </row>
    <row r="1755" spans="3:4" ht="12.75">
      <c r="C1755" s="34"/>
      <c r="D1755" s="34"/>
    </row>
    <row r="1756" spans="3:4" ht="12.75">
      <c r="C1756" s="34"/>
      <c r="D1756" s="34"/>
    </row>
    <row r="1757" spans="3:4" ht="12.75">
      <c r="C1757" s="34"/>
      <c r="D1757" s="34"/>
    </row>
    <row r="1758" spans="3:4" ht="12.75">
      <c r="C1758" s="34"/>
      <c r="D1758" s="34"/>
    </row>
    <row r="1759" spans="3:4" ht="12.75">
      <c r="C1759" s="34"/>
      <c r="D1759" s="34"/>
    </row>
    <row r="1760" spans="3:4" ht="12.75">
      <c r="C1760" s="34"/>
      <c r="D1760" s="34"/>
    </row>
    <row r="1761" spans="3:4" ht="12.75">
      <c r="C1761" s="34"/>
      <c r="D1761" s="34"/>
    </row>
    <row r="1762" spans="3:4" ht="12.75">
      <c r="C1762" s="34"/>
      <c r="D1762" s="34"/>
    </row>
    <row r="1763" spans="3:4" ht="12.75">
      <c r="C1763" s="34"/>
      <c r="D1763" s="34"/>
    </row>
    <row r="1764" spans="3:4" ht="12.75">
      <c r="C1764" s="34"/>
      <c r="D1764" s="34"/>
    </row>
    <row r="1765" spans="3:4" ht="12.75">
      <c r="C1765" s="34"/>
      <c r="D1765" s="34"/>
    </row>
    <row r="1766" spans="3:4" ht="12.75">
      <c r="C1766" s="34"/>
      <c r="D1766" s="34"/>
    </row>
    <row r="1767" spans="3:4" ht="12.75">
      <c r="C1767" s="34"/>
      <c r="D1767" s="34"/>
    </row>
  </sheetData>
  <mergeCells count="9">
    <mergeCell ref="A1:L1"/>
    <mergeCell ref="C8:D8"/>
    <mergeCell ref="I7:J7"/>
    <mergeCell ref="E6:J6"/>
    <mergeCell ref="A2:L2"/>
    <mergeCell ref="A3:L3"/>
    <mergeCell ref="E7:F7"/>
    <mergeCell ref="G7:H7"/>
    <mergeCell ref="C7:D7"/>
  </mergeCells>
  <printOptions horizontalCentered="1"/>
  <pageMargins left="0.7874015748031497" right="0.7874015748031497" top="0.3937007874015748" bottom="0.1968503937007874" header="0.1968503937007874" footer="0"/>
  <pageSetup horizontalDpi="600" verticalDpi="600" orientation="landscape" paperSize="125" scale="80" r:id="rId2"/>
  <rowBreaks count="2" manualBreakCount="2">
    <brk id="57" max="255" man="1"/>
    <brk id="10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Gral.de Bibliotecas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DGB46</dc:creator>
  <cp:keywords/>
  <dc:description/>
  <cp:lastModifiedBy>Maquina_5</cp:lastModifiedBy>
  <cp:lastPrinted>2006-08-31T23:30:12Z</cp:lastPrinted>
  <dcterms:created xsi:type="dcterms:W3CDTF">1999-10-26T15:41:21Z</dcterms:created>
  <dcterms:modified xsi:type="dcterms:W3CDTF">2006-08-31T23:30:31Z</dcterms:modified>
  <cp:category/>
  <cp:version/>
  <cp:contentType/>
  <cp:contentStatus/>
</cp:coreProperties>
</file>